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15" windowWidth="19440" windowHeight="7395" firstSheet="1" activeTab="3"/>
  </bookViews>
  <sheets>
    <sheet name="Instructions" sheetId="11" r:id="rId1"/>
    <sheet name="Overview-Page 1" sheetId="3" r:id="rId2"/>
    <sheet name="WCS-Page 2" sheetId="2" r:id="rId3"/>
    <sheet name="Financial Projection-Page 3" sheetId="1" r:id="rId4"/>
    <sheet name="Explanations-Page 4" sheetId="10" r:id="rId5"/>
    <sheet name="Rate Calculator- Page5" sheetId="4" r:id="rId6"/>
    <sheet name="Table of Proposed Rates- Page 6" sheetId="5" r:id="rId7"/>
    <sheet name="Minimum Quarterly- Page 7" sheetId="7" r:id="rId8"/>
    <sheet name="Proof of Revenue- Page 8" sheetId="8" r:id="rId9"/>
  </sheets>
  <externalReferences>
    <externalReference r:id="rId10"/>
    <externalReference r:id="rId11"/>
  </externalReferences>
  <definedNames>
    <definedName name="_xlnm.Print_Titles" localSheetId="3">'Financial Projection-Page 3'!$7:$8</definedName>
  </definedNames>
  <calcPr calcId="125725"/>
</workbook>
</file>

<file path=xl/calcChain.xml><?xml version="1.0" encoding="utf-8"?>
<calcChain xmlns="http://schemas.openxmlformats.org/spreadsheetml/2006/main">
  <c r="G12" i="1"/>
  <c r="H12"/>
  <c r="F12"/>
  <c r="D14" i="4"/>
  <c r="E14"/>
  <c r="C14"/>
  <c r="D13"/>
  <c r="E13"/>
  <c r="C13"/>
  <c r="F59" i="1" l="1"/>
  <c r="G59"/>
  <c r="H59"/>
  <c r="D59"/>
  <c r="E59"/>
  <c r="C59"/>
  <c r="D60"/>
  <c r="E60"/>
  <c r="C60"/>
  <c r="C1" i="2"/>
  <c r="H75" i="1"/>
  <c r="G75"/>
  <c r="F75"/>
  <c r="E75"/>
  <c r="D75"/>
  <c r="C75"/>
  <c r="F79" l="1"/>
  <c r="G78"/>
  <c r="H78" s="1"/>
  <c r="F80"/>
  <c r="E80"/>
  <c r="D80"/>
  <c r="C80"/>
  <c r="G73"/>
  <c r="H73" s="1"/>
  <c r="G72"/>
  <c r="H72" s="1"/>
  <c r="G71"/>
  <c r="H71" s="1"/>
  <c r="G70"/>
  <c r="H70" s="1"/>
  <c r="G69"/>
  <c r="H69" s="1"/>
  <c r="G68"/>
  <c r="H61"/>
  <c r="G61"/>
  <c r="F61"/>
  <c r="E61"/>
  <c r="D61"/>
  <c r="C61"/>
  <c r="H60"/>
  <c r="G60"/>
  <c r="F60"/>
  <c r="E45"/>
  <c r="D45"/>
  <c r="C45"/>
  <c r="F44"/>
  <c r="F45" s="1"/>
  <c r="F63" s="1"/>
  <c r="G43"/>
  <c r="H43" s="1"/>
  <c r="G39"/>
  <c r="H39" s="1"/>
  <c r="G38"/>
  <c r="H38" s="1"/>
  <c r="G37"/>
  <c r="E35"/>
  <c r="D35"/>
  <c r="C35"/>
  <c r="F34"/>
  <c r="F35" s="1"/>
  <c r="G33"/>
  <c r="H33" s="1"/>
  <c r="G29"/>
  <c r="H29" s="1"/>
  <c r="G28"/>
  <c r="H28" s="1"/>
  <c r="G27"/>
  <c r="H27" s="1"/>
  <c r="G26"/>
  <c r="H26" s="1"/>
  <c r="G25"/>
  <c r="H25" s="1"/>
  <c r="F19"/>
  <c r="E19"/>
  <c r="D19"/>
  <c r="C19"/>
  <c r="G16"/>
  <c r="G19" s="1"/>
  <c r="E14"/>
  <c r="D14"/>
  <c r="C14"/>
  <c r="G11"/>
  <c r="H11" s="1"/>
  <c r="G10"/>
  <c r="D2"/>
  <c r="H24" i="2"/>
  <c r="G24"/>
  <c r="F24"/>
  <c r="E24"/>
  <c r="G9"/>
  <c r="D27" s="1"/>
  <c r="E27" s="1"/>
  <c r="F27" s="1"/>
  <c r="G27" s="1"/>
  <c r="H27" s="1"/>
  <c r="I14" i="3"/>
  <c r="E14" i="2"/>
  <c r="E19"/>
  <c r="H19" s="1"/>
  <c r="H14"/>
  <c r="E11"/>
  <c r="C11" s="1"/>
  <c r="C8" i="1" s="1"/>
  <c r="B18" i="5"/>
  <c r="E8" i="1" l="1"/>
  <c r="H16"/>
  <c r="H19" s="1"/>
  <c r="F62"/>
  <c r="F46"/>
  <c r="F64" s="1"/>
  <c r="C12" i="4" s="1"/>
  <c r="G34" i="1"/>
  <c r="G35" s="1"/>
  <c r="D46"/>
  <c r="H68"/>
  <c r="G79"/>
  <c r="G80" s="1"/>
  <c r="H10"/>
  <c r="H34"/>
  <c r="H35" s="1"/>
  <c r="H37"/>
  <c r="G44"/>
  <c r="C46"/>
  <c r="E46"/>
  <c r="E25" i="2" s="1"/>
  <c r="G14"/>
  <c r="D14"/>
  <c r="F14"/>
  <c r="G19"/>
  <c r="D19"/>
  <c r="F19"/>
  <c r="G11"/>
  <c r="D11"/>
  <c r="D8" i="1" s="1"/>
  <c r="F11" i="2"/>
  <c r="H11"/>
  <c r="I36" i="3"/>
  <c r="B9" i="5"/>
  <c r="B8"/>
  <c r="B7"/>
  <c r="H40" i="3"/>
  <c r="I37"/>
  <c r="G8" i="1" l="1"/>
  <c r="D4" i="4"/>
  <c r="D25" i="2"/>
  <c r="D26" s="1"/>
  <c r="D28" s="1"/>
  <c r="C4" i="4"/>
  <c r="F8" i="1"/>
  <c r="D24" i="2"/>
  <c r="H8" i="1"/>
  <c r="E4" i="4"/>
  <c r="F25" i="2"/>
  <c r="F14" i="1"/>
  <c r="C11" i="4" s="1"/>
  <c r="H62" i="1"/>
  <c r="G62"/>
  <c r="H44"/>
  <c r="H79"/>
  <c r="H80" s="1"/>
  <c r="G45"/>
  <c r="G63" s="1"/>
  <c r="C3" i="5"/>
  <c r="C3" i="8"/>
  <c r="D3"/>
  <c r="E3" i="5"/>
  <c r="G3"/>
  <c r="E3" i="8"/>
  <c r="J37" i="3"/>
  <c r="C31" i="4"/>
  <c r="F9" i="7"/>
  <c r="F6"/>
  <c r="F10"/>
  <c r="F11"/>
  <c r="F7"/>
  <c r="F5"/>
  <c r="F12"/>
  <c r="F8"/>
  <c r="E8"/>
  <c r="E10"/>
  <c r="E12"/>
  <c r="E11"/>
  <c r="E9"/>
  <c r="E5"/>
  <c r="E6"/>
  <c r="E7"/>
  <c r="J36" i="3"/>
  <c r="G46" i="1" l="1"/>
  <c r="G25" i="2" s="1"/>
  <c r="C15" i="4"/>
  <c r="C16" s="1"/>
  <c r="F20" i="1"/>
  <c r="H90"/>
  <c r="E26" i="2"/>
  <c r="E28" s="1"/>
  <c r="G14" i="1"/>
  <c r="D11" i="4" s="1"/>
  <c r="F26" i="2"/>
  <c r="F28" s="1"/>
  <c r="H14" i="1"/>
  <c r="E11" i="4" s="1"/>
  <c r="G64" i="1"/>
  <c r="D12" i="4" s="1"/>
  <c r="G26" i="2"/>
  <c r="H45" i="1"/>
  <c r="K37" i="3"/>
  <c r="D31" i="4"/>
  <c r="K36" i="3"/>
  <c r="C24" i="4"/>
  <c r="H22" i="2"/>
  <c r="H87" i="1" s="1"/>
  <c r="H89" s="1"/>
  <c r="G22" i="2"/>
  <c r="G87" i="1" s="1"/>
  <c r="G89" s="1"/>
  <c r="G90" s="1"/>
  <c r="F22" i="2"/>
  <c r="F87" i="1" s="1"/>
  <c r="F89" s="1"/>
  <c r="F90" s="1"/>
  <c r="E22" i="2"/>
  <c r="E87" i="1" s="1"/>
  <c r="E89" s="1"/>
  <c r="E92" s="1"/>
  <c r="D22" i="2"/>
  <c r="D87" i="1" s="1"/>
  <c r="D89" s="1"/>
  <c r="D92" s="1"/>
  <c r="C22" i="2"/>
  <c r="C87" i="1" s="1"/>
  <c r="C89" s="1"/>
  <c r="C92" s="1"/>
  <c r="H17" i="2"/>
  <c r="G17"/>
  <c r="F17"/>
  <c r="E17"/>
  <c r="D17"/>
  <c r="C17"/>
  <c r="H20" i="1" l="1"/>
  <c r="D15" i="4"/>
  <c r="D16" s="1"/>
  <c r="G20" i="1"/>
  <c r="H63"/>
  <c r="H46"/>
  <c r="H25" i="2" s="1"/>
  <c r="G28"/>
  <c r="E31" i="4"/>
  <c r="H64" i="1" l="1"/>
  <c r="E12" i="4" s="1"/>
  <c r="E15" s="1"/>
  <c r="E16" s="1"/>
  <c r="H26" i="2"/>
  <c r="H28" s="1"/>
  <c r="H34" i="3"/>
  <c r="J14"/>
  <c r="K14" s="1"/>
  <c r="G14" i="5" s="1"/>
  <c r="I30" i="3"/>
  <c r="J30" s="1"/>
  <c r="K30" s="1"/>
  <c r="B5" i="5"/>
  <c r="B11" s="1"/>
  <c r="I13" i="3"/>
  <c r="J13" s="1"/>
  <c r="K13" s="1"/>
  <c r="E14" i="5"/>
  <c r="C14"/>
  <c r="B14"/>
  <c r="I20" i="3"/>
  <c r="J20" s="1"/>
  <c r="K20" s="1"/>
  <c r="I21"/>
  <c r="J21" s="1"/>
  <c r="K21" s="1"/>
  <c r="I22"/>
  <c r="J22" s="1"/>
  <c r="K22" s="1"/>
  <c r="I23"/>
  <c r="J23" s="1"/>
  <c r="K23" s="1"/>
  <c r="I24"/>
  <c r="J24" s="1"/>
  <c r="K24" s="1"/>
  <c r="I25"/>
  <c r="J25" s="1"/>
  <c r="K25" s="1"/>
  <c r="I26"/>
  <c r="J26" s="1"/>
  <c r="K26" s="1"/>
  <c r="I19"/>
  <c r="J19" s="1"/>
  <c r="I17"/>
  <c r="J17" s="1"/>
  <c r="K17" s="1"/>
  <c r="I8"/>
  <c r="J8" s="1"/>
  <c r="K8" s="1"/>
  <c r="I9"/>
  <c r="J9" s="1"/>
  <c r="K9" s="1"/>
  <c r="I7"/>
  <c r="J7" s="1"/>
  <c r="B12" i="5" l="1"/>
  <c r="B10"/>
  <c r="D5" i="7"/>
  <c r="D6" s="1"/>
  <c r="J10" i="3"/>
  <c r="K7"/>
  <c r="K10" s="1"/>
  <c r="J28"/>
  <c r="K19"/>
  <c r="K28" s="1"/>
  <c r="I10"/>
  <c r="G5" i="7" l="1"/>
  <c r="G6"/>
  <c r="D7"/>
  <c r="G7" l="1"/>
  <c r="D8"/>
  <c r="C3" i="4"/>
  <c r="D3"/>
  <c r="E3"/>
  <c r="G15" i="5"/>
  <c r="C15"/>
  <c r="B15"/>
  <c r="D14"/>
  <c r="B13"/>
  <c r="H14"/>
  <c r="F14"/>
  <c r="D9" i="7" l="1"/>
  <c r="G8"/>
  <c r="E15" i="5"/>
  <c r="H15" s="1"/>
  <c r="D15"/>
  <c r="D24" i="4" l="1"/>
  <c r="D10" i="7"/>
  <c r="G9"/>
  <c r="F15" i="5"/>
  <c r="I12" i="3"/>
  <c r="J12" s="1"/>
  <c r="K12" s="1"/>
  <c r="I48"/>
  <c r="J48" s="1"/>
  <c r="K48" s="1"/>
  <c r="I47"/>
  <c r="J47" s="1"/>
  <c r="K47" s="1"/>
  <c r="I41"/>
  <c r="J41" s="1"/>
  <c r="K41" s="1"/>
  <c r="I39"/>
  <c r="J39" s="1"/>
  <c r="I38"/>
  <c r="I40" s="1"/>
  <c r="I33"/>
  <c r="J33" s="1"/>
  <c r="K33" s="1"/>
  <c r="I32"/>
  <c r="H49"/>
  <c r="H50" s="1"/>
  <c r="H42"/>
  <c r="H44" s="1"/>
  <c r="H45" s="1"/>
  <c r="C7" i="4"/>
  <c r="H10" i="3"/>
  <c r="H28"/>
  <c r="E25" i="4"/>
  <c r="E30" s="1"/>
  <c r="E32" s="1"/>
  <c r="E24" l="1"/>
  <c r="E26" s="1"/>
  <c r="C25"/>
  <c r="D11" i="7"/>
  <c r="G10"/>
  <c r="I34" i="3"/>
  <c r="J32"/>
  <c r="J38"/>
  <c r="J40" s="1"/>
  <c r="K39"/>
  <c r="E19" i="4" s="1"/>
  <c r="D19"/>
  <c r="I49" i="3"/>
  <c r="J49" s="1"/>
  <c r="K49" s="1"/>
  <c r="C19" i="4"/>
  <c r="D7"/>
  <c r="I28" i="3"/>
  <c r="I50"/>
  <c r="J50" s="1"/>
  <c r="K50" s="1"/>
  <c r="H51"/>
  <c r="C30" i="4" l="1"/>
  <c r="C32" s="1"/>
  <c r="C26"/>
  <c r="C27"/>
  <c r="D25"/>
  <c r="C6"/>
  <c r="C8" s="1"/>
  <c r="C5" i="5" s="1"/>
  <c r="C11" i="8" s="1"/>
  <c r="C16" s="1"/>
  <c r="C5"/>
  <c r="D12" i="7"/>
  <c r="G12" s="1"/>
  <c r="G11"/>
  <c r="K38" i="3"/>
  <c r="K40" s="1"/>
  <c r="K32"/>
  <c r="K34" s="1"/>
  <c r="J34"/>
  <c r="E7" i="4"/>
  <c r="I42" i="3"/>
  <c r="I44" s="1"/>
  <c r="I45" s="1"/>
  <c r="I51"/>
  <c r="C37" i="4" s="1"/>
  <c r="D30" l="1"/>
  <c r="D32" s="1"/>
  <c r="D26"/>
  <c r="D27"/>
  <c r="D5" i="5"/>
  <c r="C6" i="8"/>
  <c r="D6"/>
  <c r="C36" i="4"/>
  <c r="C38" s="1"/>
  <c r="C9" i="5" s="1"/>
  <c r="C7" i="8"/>
  <c r="E6"/>
  <c r="D36" i="4"/>
  <c r="D7" i="8"/>
  <c r="E36" i="4"/>
  <c r="E7" i="8"/>
  <c r="E6" i="4"/>
  <c r="E8" s="1"/>
  <c r="G5" i="5" s="1"/>
  <c r="E5" i="8"/>
  <c r="D6" i="4"/>
  <c r="D8" s="1"/>
  <c r="E5" i="5" s="1"/>
  <c r="D5" i="8"/>
  <c r="J51" i="3"/>
  <c r="J42"/>
  <c r="J44" s="1"/>
  <c r="J45" s="1"/>
  <c r="K51"/>
  <c r="K42"/>
  <c r="K44" s="1"/>
  <c r="K45" s="1"/>
  <c r="D37" i="4"/>
  <c r="E27" l="1"/>
  <c r="D11" i="8"/>
  <c r="D16" s="1"/>
  <c r="D16" i="7"/>
  <c r="D17" s="1"/>
  <c r="D18" s="1"/>
  <c r="D19" s="1"/>
  <c r="E11" i="8"/>
  <c r="E16" s="1"/>
  <c r="D39" i="7"/>
  <c r="F23"/>
  <c r="F19"/>
  <c r="F16"/>
  <c r="F20"/>
  <c r="F17"/>
  <c r="F21"/>
  <c r="C12" i="5"/>
  <c r="D12" s="1"/>
  <c r="F22" i="7"/>
  <c r="F18"/>
  <c r="D9" i="5"/>
  <c r="C15" i="8"/>
  <c r="D8"/>
  <c r="C8"/>
  <c r="C18" s="1"/>
  <c r="F5" i="5"/>
  <c r="D27" i="7" s="1"/>
  <c r="D28" s="1"/>
  <c r="E8" i="8"/>
  <c r="H5" i="5"/>
  <c r="E37" i="4"/>
  <c r="E38" s="1"/>
  <c r="G9" i="5" s="1"/>
  <c r="D38" i="4"/>
  <c r="E9" i="5" s="1"/>
  <c r="D18" i="8" l="1"/>
  <c r="E18"/>
  <c r="F31" i="7"/>
  <c r="F28"/>
  <c r="E12" i="5"/>
  <c r="F12" s="1"/>
  <c r="F27" i="7"/>
  <c r="F32"/>
  <c r="F33"/>
  <c r="F29"/>
  <c r="F34"/>
  <c r="F30"/>
  <c r="F44"/>
  <c r="G12" i="5"/>
  <c r="H12" s="1"/>
  <c r="F45" i="7"/>
  <c r="F41"/>
  <c r="F39"/>
  <c r="F46"/>
  <c r="F42"/>
  <c r="F43"/>
  <c r="F40"/>
  <c r="E15" i="8"/>
  <c r="H9" i="5"/>
  <c r="F9"/>
  <c r="D15" i="8"/>
  <c r="D40" i="7"/>
  <c r="D29"/>
  <c r="D20"/>
  <c r="D41" l="1"/>
  <c r="D30"/>
  <c r="D21"/>
  <c r="D31" l="1"/>
  <c r="D22"/>
  <c r="D42"/>
  <c r="E28" i="4" l="1"/>
  <c r="G8" i="5" s="1"/>
  <c r="D32" i="7"/>
  <c r="D43"/>
  <c r="D23"/>
  <c r="D28" i="4" l="1"/>
  <c r="E8" i="5" s="1"/>
  <c r="E14" i="8"/>
  <c r="E33" i="4"/>
  <c r="D33" i="7"/>
  <c r="D44"/>
  <c r="G7" i="5" l="1"/>
  <c r="G11" s="1"/>
  <c r="E17" i="4"/>
  <c r="E18" s="1"/>
  <c r="H8" i="5"/>
  <c r="E42" i="7"/>
  <c r="E41"/>
  <c r="E39"/>
  <c r="E45"/>
  <c r="E46"/>
  <c r="G42"/>
  <c r="G43"/>
  <c r="G44"/>
  <c r="D14" i="8"/>
  <c r="G41" i="7"/>
  <c r="G40"/>
  <c r="G39"/>
  <c r="D33" i="4"/>
  <c r="D34" i="7"/>
  <c r="D45"/>
  <c r="G10" i="5" l="1"/>
  <c r="G13"/>
  <c r="E20" i="4"/>
  <c r="E12" i="8" s="1"/>
  <c r="E7" i="5"/>
  <c r="E11" s="1"/>
  <c r="H11" s="1"/>
  <c r="D17" i="4"/>
  <c r="D18" s="1"/>
  <c r="E13" i="8"/>
  <c r="E44" i="7"/>
  <c r="E40"/>
  <c r="E43"/>
  <c r="E27"/>
  <c r="E32"/>
  <c r="G32"/>
  <c r="G33"/>
  <c r="G34"/>
  <c r="G31"/>
  <c r="G28"/>
  <c r="G30"/>
  <c r="G29"/>
  <c r="G27"/>
  <c r="D46"/>
  <c r="G46" s="1"/>
  <c r="G45"/>
  <c r="D13" i="8" l="1"/>
  <c r="E10" i="5"/>
  <c r="H10" s="1"/>
  <c r="E28" i="7"/>
  <c r="E31"/>
  <c r="E34"/>
  <c r="E30"/>
  <c r="E13" i="5"/>
  <c r="H13" s="1"/>
  <c r="D20" i="4"/>
  <c r="D12" i="8" s="1"/>
  <c r="H7" i="5"/>
  <c r="E33" i="7"/>
  <c r="E29"/>
  <c r="C28" i="4" l="1"/>
  <c r="C8" i="5" s="1"/>
  <c r="G16" i="7"/>
  <c r="G17"/>
  <c r="G18"/>
  <c r="C14" i="8" l="1"/>
  <c r="D8" i="5"/>
  <c r="F8"/>
  <c r="C33" i="4"/>
  <c r="G21" i="7"/>
  <c r="G19"/>
  <c r="G22"/>
  <c r="G20"/>
  <c r="G23"/>
  <c r="C7" i="5" l="1"/>
  <c r="C11" s="1"/>
  <c r="F11" s="1"/>
  <c r="C17" i="4"/>
  <c r="C18" s="1"/>
  <c r="E21" i="7" l="1"/>
  <c r="E16"/>
  <c r="E22"/>
  <c r="D7" i="5"/>
  <c r="C10"/>
  <c r="D10" s="1"/>
  <c r="C13" i="8"/>
  <c r="E18" i="7"/>
  <c r="C13" i="5"/>
  <c r="C20" i="4"/>
  <c r="C12" i="8" s="1"/>
  <c r="E19" i="7"/>
  <c r="E17"/>
  <c r="F7" i="5"/>
  <c r="E23" i="7"/>
  <c r="E20"/>
  <c r="D11" i="5"/>
  <c r="F10" l="1"/>
  <c r="F13"/>
  <c r="D13"/>
</calcChain>
</file>

<file path=xl/comments1.xml><?xml version="1.0" encoding="utf-8"?>
<comments xmlns="http://schemas.openxmlformats.org/spreadsheetml/2006/main">
  <authors>
    <author>Gerry</author>
  </authors>
  <commentList>
    <comment ref="A32" authorId="0">
      <text>
        <r>
          <rPr>
            <b/>
            <sz val="9"/>
            <color indexed="81"/>
            <rFont val="Tahoma"/>
            <family val="2"/>
          </rPr>
          <t>Gerry:</t>
        </r>
        <r>
          <rPr>
            <sz val="9"/>
            <color indexed="81"/>
            <rFont val="Tahoma"/>
            <family val="2"/>
          </rPr>
          <t xml:space="preserve">
this includes all treated water not purchased from a third party</t>
        </r>
      </text>
    </comment>
    <comment ref="A53" authorId="0">
      <text>
        <r>
          <rPr>
            <b/>
            <sz val="9"/>
            <color indexed="81"/>
            <rFont val="Tahoma"/>
            <family val="2"/>
          </rPr>
          <t>Gerry:</t>
        </r>
        <r>
          <rPr>
            <sz val="9"/>
            <color indexed="81"/>
            <rFont val="Tahoma"/>
            <family val="2"/>
          </rPr>
          <t xml:space="preserve">
these are the rates contained in the current rate bylaws</t>
        </r>
      </text>
    </comment>
  </commentList>
</comments>
</file>

<file path=xl/sharedStrings.xml><?xml version="1.0" encoding="utf-8"?>
<sst xmlns="http://schemas.openxmlformats.org/spreadsheetml/2006/main" count="430" uniqueCount="333">
  <si>
    <t>NAME OF MUNICIPALITY AND UTILITY:</t>
  </si>
  <si>
    <t>SCHEDULE OF UTILITY RATE REQUIREMENTS</t>
  </si>
  <si>
    <t>Current year</t>
  </si>
  <si>
    <t>Actual</t>
  </si>
  <si>
    <t>Projected</t>
  </si>
  <si>
    <t>Expenses:</t>
  </si>
  <si>
    <t>Administration (building, office, staff, etc.)</t>
  </si>
  <si>
    <t>Billing and collection</t>
  </si>
  <si>
    <t>Deficit Recovery for the year ________</t>
  </si>
  <si>
    <t>Revenue:</t>
  </si>
  <si>
    <t>Surcharges</t>
  </si>
  <si>
    <t>Penalties</t>
  </si>
  <si>
    <t>Total general revenue</t>
  </si>
  <si>
    <t xml:space="preserve">Water  </t>
  </si>
  <si>
    <t>Staffing</t>
  </si>
  <si>
    <t>Purification and treatment</t>
  </si>
  <si>
    <t>Water purchases</t>
  </si>
  <si>
    <t>Service of Supply</t>
  </si>
  <si>
    <t>Transmission and Distribution</t>
  </si>
  <si>
    <t>Other Water Supply Costs</t>
  </si>
  <si>
    <t>Connections - Net Loss</t>
  </si>
  <si>
    <t>Amortization/ depreciation</t>
  </si>
  <si>
    <t>Interest on long term debt</t>
  </si>
  <si>
    <t>Reserves</t>
  </si>
  <si>
    <t>Sub-total- water expenses</t>
  </si>
  <si>
    <t>Connection Revenue</t>
  </si>
  <si>
    <t>Hydrant rentals</t>
  </si>
  <si>
    <t>Investment Income</t>
  </si>
  <si>
    <t>Amortization of capital grants</t>
  </si>
  <si>
    <t>Sewer</t>
  </si>
  <si>
    <t>Sewage Collection System</t>
  </si>
  <si>
    <t>Sewage Lift Station</t>
  </si>
  <si>
    <t>Sewage Treatment and Disposal</t>
  </si>
  <si>
    <t>Other Sewage Collection &amp; Disposal Costs</t>
  </si>
  <si>
    <t>Connection - Net Loss</t>
  </si>
  <si>
    <t>Future Remediation</t>
  </si>
  <si>
    <t>Total sewer expenses</t>
  </si>
  <si>
    <t>Revenue</t>
  </si>
  <si>
    <t>Lagoon Tipping Fees</t>
  </si>
  <si>
    <t>Other Revenue</t>
  </si>
  <si>
    <t>(1)</t>
  </si>
  <si>
    <t>Water facility- debt servicing taxation revenues</t>
  </si>
  <si>
    <t>Principal</t>
  </si>
  <si>
    <t>Interest</t>
  </si>
  <si>
    <t>Total</t>
  </si>
  <si>
    <t>(2)</t>
  </si>
  <si>
    <t>Sewer facility- debt servicing taxation revenues</t>
  </si>
  <si>
    <t>(3)</t>
  </si>
  <si>
    <t>Target Surplus</t>
  </si>
  <si>
    <t>Net results</t>
  </si>
  <si>
    <t>Financial history and projections</t>
  </si>
  <si>
    <t>Schedule 8</t>
  </si>
  <si>
    <t>Ref.</t>
  </si>
  <si>
    <t>Add long-term debt</t>
  </si>
  <si>
    <t>Working capital assessment</t>
  </si>
  <si>
    <t>Net rate revenue requirement - water</t>
  </si>
  <si>
    <t>Inflation rate</t>
  </si>
  <si>
    <t xml:space="preserve"> forecasts- Rate years</t>
  </si>
  <si>
    <t>Rate year 1</t>
  </si>
  <si>
    <t>Rate year 2</t>
  </si>
  <si>
    <t>Rate year 3</t>
  </si>
  <si>
    <t>Prior year - 1*</t>
  </si>
  <si>
    <t>Prior year**</t>
  </si>
  <si>
    <t>Enter information in blue shaded cells only.</t>
  </si>
  <si>
    <t>These are revenues generated from rates.</t>
  </si>
  <si>
    <t>These are minor expenses that will not be capitalized</t>
  </si>
  <si>
    <t>(4)</t>
  </si>
  <si>
    <t>(5)</t>
  </si>
  <si>
    <r>
      <t>Taxation revenues</t>
    </r>
    <r>
      <rPr>
        <vertAlign val="superscript"/>
        <sz val="9"/>
        <rFont val="Arial"/>
        <family val="2"/>
      </rPr>
      <t xml:space="preserve"> (b)</t>
    </r>
  </si>
  <si>
    <t>Numbers should reconcile to audited statements.</t>
  </si>
  <si>
    <t>This column is not mandatory, but helpful in identifying trends.  Numbers should reconcile to audited statements.</t>
  </si>
  <si>
    <t>Fiscal year, latest audited statements</t>
  </si>
  <si>
    <t>OVERVIEW STATISTICS</t>
  </si>
  <si>
    <t>Budget</t>
  </si>
  <si>
    <t>METERS:</t>
  </si>
  <si>
    <t>5/8 inch</t>
  </si>
  <si>
    <t xml:space="preserve">3/4   " </t>
  </si>
  <si>
    <t>1     "</t>
  </si>
  <si>
    <t xml:space="preserve">1½    " </t>
  </si>
  <si>
    <t xml:space="preserve">2     " </t>
  </si>
  <si>
    <t xml:space="preserve">3     " </t>
  </si>
  <si>
    <t xml:space="preserve">4     " </t>
  </si>
  <si>
    <t xml:space="preserve">6     " </t>
  </si>
  <si>
    <t>Total water sold</t>
  </si>
  <si>
    <t>Water only customers</t>
  </si>
  <si>
    <t>Bulk sales</t>
  </si>
  <si>
    <t>Water returned to sewers</t>
  </si>
  <si>
    <t>Current</t>
  </si>
  <si>
    <t>Sewer only customers</t>
  </si>
  <si>
    <t>Total number of customers</t>
  </si>
  <si>
    <t>Water and sewer customers</t>
  </si>
  <si>
    <t>Metered services</t>
  </si>
  <si>
    <t>Water produced</t>
  </si>
  <si>
    <t>Water purchased</t>
  </si>
  <si>
    <t xml:space="preserve">Total  </t>
  </si>
  <si>
    <t>Bulk water sales</t>
  </si>
  <si>
    <t>Water consumed for firefighting, line flushing, etc.</t>
  </si>
  <si>
    <t>Total water accounted for</t>
  </si>
  <si>
    <t>Unaccounted for water</t>
  </si>
  <si>
    <t>Unaccounted for water %</t>
  </si>
  <si>
    <t>Water only customers- consumption</t>
  </si>
  <si>
    <t>Water not returned to sewers</t>
  </si>
  <si>
    <t xml:space="preserve">Other not returned to sewers </t>
  </si>
  <si>
    <t>Number of fire hydrants serviced</t>
  </si>
  <si>
    <t>Meter size</t>
  </si>
  <si>
    <t>Year</t>
  </si>
  <si>
    <t>Admin costs</t>
  </si>
  <si>
    <t>Customers</t>
  </si>
  <si>
    <t>Metered water rates</t>
  </si>
  <si>
    <t>Sewer rates</t>
  </si>
  <si>
    <t>Net sewer costs</t>
  </si>
  <si>
    <t>Sewer rate</t>
  </si>
  <si>
    <t>Proposed hydrant charge (annual)</t>
  </si>
  <si>
    <t>Commodity Rate</t>
  </si>
  <si>
    <t>Previous</t>
  </si>
  <si>
    <t>Water</t>
  </si>
  <si>
    <t>Quarterly Service Charge</t>
  </si>
  <si>
    <t>Minimum Quarterly*</t>
  </si>
  <si>
    <t>Bulk Water</t>
  </si>
  <si>
    <t>Reconnection fee</t>
  </si>
  <si>
    <t>Hydrant Rental Charge (Annual)</t>
  </si>
  <si>
    <t>Current rates</t>
  </si>
  <si>
    <t>Water unit charge</t>
  </si>
  <si>
    <t>Sewer unit charge</t>
  </si>
  <si>
    <t>Quarterly Service charge</t>
  </si>
  <si>
    <t>$/ cubic meter (gallon)</t>
  </si>
  <si>
    <t>Bulk water  rate</t>
  </si>
  <si>
    <t>Test year 1</t>
  </si>
  <si>
    <t>Test year 2</t>
  </si>
  <si>
    <t>Test year 3</t>
  </si>
  <si>
    <t>Number of customers</t>
  </si>
  <si>
    <t>NOTE:  CELLS ARE NOT PROTECTED- MAKE CHANGES AS APPROPRIATE</t>
  </si>
  <si>
    <t>*Includes 3000 Gallons per quarter</t>
  </si>
  <si>
    <t>(1) (2)</t>
  </si>
  <si>
    <t>Meter Size (Inches)</t>
  </si>
  <si>
    <t>Group Capacity Ratio</t>
  </si>
  <si>
    <t>Minimum Quarterly Consumption</t>
  </si>
  <si>
    <t>Service Charge</t>
  </si>
  <si>
    <t>Minimum Quarterly Charges</t>
  </si>
  <si>
    <t>5/8</t>
  </si>
  <si>
    <t>3/4</t>
  </si>
  <si>
    <t>Year 1</t>
  </si>
  <si>
    <t>Year 2</t>
  </si>
  <si>
    <t>year 3</t>
  </si>
  <si>
    <t>Revenue requirements</t>
  </si>
  <si>
    <t>Administration</t>
  </si>
  <si>
    <t>Rate revenue</t>
  </si>
  <si>
    <t>Quarterly charges</t>
  </si>
  <si>
    <t>Bulk Water Sales</t>
  </si>
  <si>
    <t>Sewer charges</t>
  </si>
  <si>
    <t>Revenue over (short of) requirement</t>
  </si>
  <si>
    <t>Quarterly service charge</t>
  </si>
  <si>
    <t>Bulk water revenues</t>
  </si>
  <si>
    <t>Net rate revenue requirement - sewer</t>
  </si>
  <si>
    <t>Note: This document is intended as an aid for the calculation of rates for a utility. Owners should include the pertinent information on a best efforts basis. Utilities may determine certain line items are better calculated in a different section. Please feel free to move items if required.</t>
  </si>
  <si>
    <t>Contingency is calculated to be 10% of variable operating expenses.  This can be changed but requires explanation.</t>
  </si>
  <si>
    <t>Average quarterly gallons- sewer only customers</t>
  </si>
  <si>
    <t>1.</t>
  </si>
  <si>
    <t>2.</t>
  </si>
  <si>
    <t>3.</t>
  </si>
  <si>
    <t>4.</t>
  </si>
  <si>
    <t>5.</t>
  </si>
  <si>
    <t>6.</t>
  </si>
  <si>
    <t>7.</t>
  </si>
  <si>
    <t>8.</t>
  </si>
  <si>
    <t>9.</t>
  </si>
  <si>
    <t>10.</t>
  </si>
  <si>
    <t>11.</t>
  </si>
  <si>
    <t>12.</t>
  </si>
  <si>
    <t>13.</t>
  </si>
  <si>
    <t>14.</t>
  </si>
  <si>
    <t>15.</t>
  </si>
  <si>
    <t>STEPS FOR COMPLETING RATE TEMPLATES</t>
  </si>
  <si>
    <t>Note that each workbook has a series of spreadsheet tabs. In most cases, you will need only populate the blue highlighted areas on the first four tabs. The workbook will then automatically populate the remaining tabs.</t>
  </si>
  <si>
    <t>You should prepare by gathering utility information as indicated on the overview sheet as well as your latest audited financial statements. Armed with this data, you should be able to complete the workbook.</t>
  </si>
  <si>
    <t>As you populate the current data, you will note that some of the cells for the ensuing years become automatically populated on the assumption that nothing is projected to change. If this is not the case, simply populate the ensuing years with the correct information.</t>
  </si>
  <si>
    <t>The information required for completing the Working Capital section will be found in your audited financial statements. This information will determine whether or not you require a surcharge to build your working capital.</t>
  </si>
  <si>
    <t>There are cells provided for populating the taxation revenues that are being generated to repay utility related debentures. Entering this information correctly will populate certain cells within the body of the revenue requirement in the financial projections. The taxation revenues should be broken down appropriately between water related and sewer related debentures.</t>
  </si>
  <si>
    <t>The Financial Projections Worksheet makes provision for two historical years as well as the current year projected results and three "test years" i.e., those years for which rates are being requested.</t>
  </si>
  <si>
    <t>In developing your forward projections, there is provision at the top of the spreadsheet to enter an inflation factor. This will assist in automatically populating some of the forward projections once the projection for the first test year has been entered.</t>
  </si>
  <si>
    <t>Forward projections should be based on historical trends. If a particular line item varies significantly from the historical and current years' results, an explanation should be attached with the cross-reference indicated on the spreadsheet under the column headed "Expl #".</t>
  </si>
  <si>
    <t>Working Capital Surcharge</t>
  </si>
  <si>
    <t>The spreadsheet contains a formula driven provision for a working capital surcharge where working capital is less than 20% of annual expenses.</t>
  </si>
  <si>
    <t>Deficit Recovery</t>
  </si>
  <si>
    <t>The spreadsheet also provides for the insertion of revenue requirements to recover deficits. Where these cells are populated, you should have completed and forwarded to the board a deficit approval application along with the appropriate council resolution requesting the recovery through rates.</t>
  </si>
  <si>
    <t xml:space="preserve">Reserves </t>
  </si>
  <si>
    <t>The worksheet has made allowance for the inclusion of a provision to build reserves in both water and sewer. Reserves are generally required only for specific purposes. Where a reserve provision is included in the spreadsheet, an explanatory note should be attached.</t>
  </si>
  <si>
    <t>Contingencies</t>
  </si>
  <si>
    <t>Contingency provisions are formula driven based on 10% of variable operating expenses. (Note that this is a revision to the board's previous guidelines whereby contingencies were based on the capital cost of the plant.) As with all fields in these spreadsheets, these provisions can be overridden and the cells populated with specific values where the utility believes that a more substantial (or reduced) provision is more appropriate. Where a formula has been overwritten, an explanatory note must be included.</t>
  </si>
  <si>
    <t>As stated above, completing the cells in the first three tabs will populate all other tabs in the workbook. Once you have completed the Overview, Working Capital, and Financial Projections, review the results that have been calculated in the other spreadsheets to ensure that they are consistent with your intent. This review will also help identify where blue highlighted fields may not have been completed, thus not producing the proper calculations.</t>
  </si>
  <si>
    <t>Once again, none of the cells in this workbook are protected. This means that you're able to amend calculated results to reflect what you may wish to propose to the board with respect to rights. However, it is crucial that all amendments be supported by an explanatory note.</t>
  </si>
  <si>
    <t>Domestic rate</t>
  </si>
  <si>
    <t>Net Production costs</t>
  </si>
  <si>
    <t>Net Distribution costs</t>
  </si>
  <si>
    <t>Net intermediate water revenue requirement</t>
  </si>
  <si>
    <t>Domestic water increment</t>
  </si>
  <si>
    <t>Domestic water rate</t>
  </si>
  <si>
    <t xml:space="preserve">Sewer  </t>
  </si>
  <si>
    <t xml:space="preserve"> Water Sales-domestic step</t>
  </si>
  <si>
    <t xml:space="preserve"> Water Sales-intermediate step</t>
  </si>
  <si>
    <t xml:space="preserve">Volume break point for intermediate step </t>
  </si>
  <si>
    <t xml:space="preserve">Water sales- domestic step </t>
  </si>
  <si>
    <t xml:space="preserve">Water sales- Intermediate step </t>
  </si>
  <si>
    <t>Min quarterly cubic meters included</t>
  </si>
  <si>
    <t>cu meters</t>
  </si>
  <si>
    <t>Wholesale water rate</t>
  </si>
  <si>
    <t>Wholesale rate</t>
  </si>
  <si>
    <t>First 450 cubic meters</t>
  </si>
  <si>
    <t>Over 450 cubic meters</t>
  </si>
  <si>
    <t>50% of Net Distribution costs</t>
  </si>
  <si>
    <t>Indicate Fiscal year</t>
  </si>
  <si>
    <t>Average annual cost per household**</t>
  </si>
  <si>
    <t>**Water &amp; sewer customer- based on 77 cubic meters per household per quarter</t>
  </si>
  <si>
    <t>***Based on quarterly estimated cu meters of</t>
  </si>
  <si>
    <t>Sewer Only Quarterly***</t>
  </si>
  <si>
    <t>First 90 cubic meters</t>
  </si>
  <si>
    <t>Over 90 cubic meters</t>
  </si>
  <si>
    <r>
      <rPr>
        <b/>
        <sz val="11"/>
        <color theme="1"/>
        <rFont val="Calibri"/>
        <family val="2"/>
        <scheme val="minor"/>
      </rPr>
      <t>Instruction Sheet</t>
    </r>
    <r>
      <rPr>
        <sz val="11"/>
        <color theme="1"/>
        <rFont val="Calibri"/>
        <family val="2"/>
        <scheme val="minor"/>
      </rPr>
      <t xml:space="preserve"> </t>
    </r>
  </si>
  <si>
    <r>
      <t>1.</t>
    </r>
    <r>
      <rPr>
        <b/>
        <sz val="7"/>
        <color theme="1"/>
        <rFont val="Times New Roman"/>
        <family val="1"/>
      </rPr>
      <t xml:space="preserve">       </t>
    </r>
    <r>
      <rPr>
        <b/>
        <sz val="11"/>
        <color theme="1"/>
        <rFont val="Calibri"/>
        <family val="2"/>
        <scheme val="minor"/>
      </rPr>
      <t>About The Template</t>
    </r>
  </si>
  <si>
    <r>
      <t>2.</t>
    </r>
    <r>
      <rPr>
        <b/>
        <sz val="7"/>
        <color theme="1"/>
        <rFont val="Times New Roman"/>
        <family val="1"/>
      </rPr>
      <t xml:space="preserve">       </t>
    </r>
    <r>
      <rPr>
        <b/>
        <sz val="11"/>
        <color theme="1"/>
        <rFont val="Calibri"/>
        <family val="2"/>
        <scheme val="minor"/>
      </rPr>
      <t>Completing the Workbook</t>
    </r>
  </si>
  <si>
    <r>
      <t>Except for unusual circumstances, you will need to complete only the first four (4) worksheet tabs:                                                                                                                                   1.</t>
    </r>
    <r>
      <rPr>
        <i/>
        <sz val="11"/>
        <color theme="1"/>
        <rFont val="Calibri"/>
        <family val="2"/>
        <scheme val="minor"/>
      </rPr>
      <t>the Overview</t>
    </r>
    <r>
      <rPr>
        <sz val="11"/>
        <color theme="1"/>
        <rFont val="Calibri"/>
        <family val="2"/>
        <scheme val="minor"/>
      </rPr>
      <t xml:space="preserve">,                                                                                                                                                 2.the </t>
    </r>
    <r>
      <rPr>
        <i/>
        <sz val="11"/>
        <color theme="1"/>
        <rFont val="Calibri"/>
        <family val="2"/>
        <scheme val="minor"/>
      </rPr>
      <t>WCS</t>
    </r>
    <r>
      <rPr>
        <sz val="11"/>
        <color theme="1"/>
        <rFont val="Calibri"/>
        <family val="2"/>
        <scheme val="minor"/>
      </rPr>
      <t xml:space="preserve">,                                                                                                                                                3.the </t>
    </r>
    <r>
      <rPr>
        <i/>
        <sz val="11"/>
        <color theme="1"/>
        <rFont val="Calibri"/>
        <family val="2"/>
        <scheme val="minor"/>
      </rPr>
      <t>Financial Projections</t>
    </r>
    <r>
      <rPr>
        <sz val="11"/>
        <color theme="1"/>
        <rFont val="Calibri"/>
        <family val="2"/>
        <scheme val="minor"/>
      </rPr>
      <t xml:space="preserve">                                                                                                                                          4.the </t>
    </r>
    <r>
      <rPr>
        <i/>
        <sz val="11"/>
        <color theme="1"/>
        <rFont val="Calibri"/>
        <family val="2"/>
        <scheme val="minor"/>
      </rPr>
      <t xml:space="preserve">Explanations                                                        </t>
    </r>
    <r>
      <rPr>
        <sz val="11"/>
        <color theme="1"/>
        <rFont val="Calibri"/>
        <family val="2"/>
        <scheme val="minor"/>
      </rPr>
      <t xml:space="preserve">                                                                                            The worksheet tabs should be completed in that sequence.</t>
    </r>
  </si>
  <si>
    <t>*The blue highlighted cells require completion.</t>
  </si>
  <si>
    <r>
      <t>3.</t>
    </r>
    <r>
      <rPr>
        <b/>
        <sz val="7"/>
        <color theme="1"/>
        <rFont val="Times New Roman"/>
        <family val="1"/>
      </rPr>
      <t xml:space="preserve">       </t>
    </r>
    <r>
      <rPr>
        <b/>
        <sz val="11"/>
        <color theme="1"/>
        <rFont val="Calibri"/>
        <family val="2"/>
        <scheme val="minor"/>
      </rPr>
      <t>Complete the Overview</t>
    </r>
  </si>
  <si>
    <t>The highlighted cells in the Overview Workbook are intended to capture the basic data about the utility, especially related to the composition of the customer base as well as volumes.</t>
  </si>
  <si>
    <t>*Be sure to enter the name of the municipality and the utility.</t>
  </si>
  <si>
    <r>
      <t>4.</t>
    </r>
    <r>
      <rPr>
        <b/>
        <sz val="7"/>
        <color theme="1"/>
        <rFont val="Times New Roman"/>
        <family val="1"/>
      </rPr>
      <t xml:space="preserve">       </t>
    </r>
    <r>
      <rPr>
        <b/>
        <sz val="11"/>
        <color theme="1"/>
        <rFont val="Calibri"/>
        <family val="2"/>
        <scheme val="minor"/>
      </rPr>
      <t>Complete the Working Capital Surplus</t>
    </r>
  </si>
  <si>
    <r>
      <t>5.</t>
    </r>
    <r>
      <rPr>
        <b/>
        <sz val="7"/>
        <color theme="1"/>
        <rFont val="Times New Roman"/>
        <family val="1"/>
      </rPr>
      <t xml:space="preserve">       </t>
    </r>
    <r>
      <rPr>
        <b/>
        <sz val="11"/>
        <color theme="1"/>
        <rFont val="Calibri"/>
        <family val="2"/>
        <scheme val="minor"/>
      </rPr>
      <t>Complete The Financial Projections</t>
    </r>
  </si>
  <si>
    <t>It is not mandatory to complete both historical years, but this is recommended in order to assist both the utility and the board in identifying trends. The historical year(s) should agree to schedule 9 of your audited financial statements for the utility in question. This may require that you reclassify some of the figures from your financial statements so that they will match the categories on the spreadsheet. Note that the "net results" should agree to your financial statements.</t>
  </si>
  <si>
    <r>
      <t>5.</t>
    </r>
    <r>
      <rPr>
        <b/>
        <sz val="7"/>
        <color theme="1"/>
        <rFont val="Times New Roman"/>
        <family val="1"/>
      </rPr>
      <t xml:space="preserve">       </t>
    </r>
    <r>
      <rPr>
        <b/>
        <sz val="11"/>
        <color theme="1"/>
        <rFont val="Calibri"/>
        <family val="2"/>
        <scheme val="minor"/>
      </rPr>
      <t>Complete the Working Capital Surplus</t>
    </r>
  </si>
  <si>
    <r>
      <rPr>
        <b/>
        <sz val="11"/>
        <color theme="1"/>
        <rFont val="Calibri"/>
        <family val="2"/>
        <scheme val="minor"/>
      </rPr>
      <t>6.</t>
    </r>
    <r>
      <rPr>
        <b/>
        <sz val="7"/>
        <color theme="1"/>
        <rFont val="Times New Roman"/>
        <family val="1"/>
      </rPr>
      <t xml:space="preserve">       </t>
    </r>
    <r>
      <rPr>
        <b/>
        <sz val="11"/>
        <color theme="1"/>
        <rFont val="Calibri"/>
        <family val="2"/>
        <scheme val="minor"/>
      </rPr>
      <t>Final Review</t>
    </r>
  </si>
  <si>
    <r>
      <rPr>
        <b/>
        <sz val="11"/>
        <color theme="1"/>
        <rFont val="Calibri"/>
        <family val="2"/>
        <scheme val="minor"/>
      </rPr>
      <t>7.</t>
    </r>
    <r>
      <rPr>
        <b/>
        <sz val="7"/>
        <color theme="1"/>
        <rFont val="Times New Roman"/>
        <family val="1"/>
      </rPr>
      <t xml:space="preserve">       </t>
    </r>
    <r>
      <rPr>
        <b/>
        <sz val="11"/>
        <color theme="1"/>
        <rFont val="Calibri"/>
        <family val="2"/>
        <scheme val="minor"/>
      </rPr>
      <t>Printing</t>
    </r>
  </si>
  <si>
    <t>Once you have finished reviewing the workbook and are satisfied with the results, the workbook should be printed and attached to your submission. The wroksheets have been set up to print on a standard printer.  However, depending on your printer and other variables which may have caused an expansion of the column widths, you may be required to manipulate paper orientation, fonts, etc. to ensure an appropriate printing.</t>
  </si>
  <si>
    <t>Checklist for Information required for completing the Workbook that is suited to the Utility.</t>
  </si>
  <si>
    <t>This is a basic list and is very general. Depending on your circumstances you may require additional information not listed.</t>
  </si>
  <si>
    <t>Customers:</t>
  </si>
  <si>
    <t>ü</t>
  </si>
  <si>
    <t>water and sewer</t>
  </si>
  <si>
    <t>water only</t>
  </si>
  <si>
    <t>sewer only</t>
  </si>
  <si>
    <t>Breakdown by Meter size:</t>
  </si>
  <si>
    <t>Example:</t>
  </si>
  <si>
    <r>
      <rPr>
        <sz val="7"/>
        <color theme="1"/>
        <rFont val="Times New Roman"/>
        <family val="1"/>
      </rPr>
      <t xml:space="preserve"> </t>
    </r>
    <r>
      <rPr>
        <sz val="11"/>
        <color theme="1"/>
        <rFont val="Calibri"/>
        <family val="2"/>
        <scheme val="minor"/>
      </rPr>
      <t>5/8”</t>
    </r>
  </si>
  <si>
    <t>¾”</t>
  </si>
  <si>
    <t>1”</t>
  </si>
  <si>
    <t>2”</t>
  </si>
  <si>
    <t>Fire Hydrants:</t>
  </si>
  <si>
    <t>How many?</t>
  </si>
  <si>
    <t>Current Charge?</t>
  </si>
  <si>
    <t>Proposed Charge?</t>
  </si>
  <si>
    <t>Current Rates for:</t>
  </si>
  <si>
    <t>Volumes:</t>
  </si>
  <si>
    <t>Water produced- How many gallons or cubic meters?</t>
  </si>
  <si>
    <t>Water purchased- How many gallons or cubic meters?</t>
  </si>
  <si>
    <t>Water only Consumption- How many gallons or cubic meters?</t>
  </si>
  <si>
    <t>Metered Water Sales- How many gallons or cubic meters?</t>
  </si>
  <si>
    <t>Bulk Water Sales- How many gallons or cubic meters?</t>
  </si>
  <si>
    <t>Flushing of lines-Fire-etc..- How many gallons or cubic meters?</t>
  </si>
  <si>
    <t>Financial Information:</t>
  </si>
  <si>
    <t>Current Audited Financial Statements</t>
  </si>
  <si>
    <r>
      <t xml:space="preserve">***Only insert information in blue shaded areas                                                                          </t>
    </r>
    <r>
      <rPr>
        <b/>
        <sz val="11"/>
        <rFont val="Calibri"/>
        <family val="2"/>
        <scheme val="minor"/>
      </rPr>
      <t xml:space="preserve"> Overview-Page 1</t>
    </r>
  </si>
  <si>
    <t>WCS-Page 2</t>
  </si>
  <si>
    <t>Financial Projections-Page 3</t>
  </si>
  <si>
    <t>Explanations-Page 4</t>
  </si>
  <si>
    <t>Explanations:</t>
  </si>
  <si>
    <t>Rate Calculator-Page 5</t>
  </si>
  <si>
    <t>(self populated)</t>
  </si>
  <si>
    <t>Table of Proposed Rates- Page 6</t>
  </si>
  <si>
    <t>Minimum Quarterly- Page 7</t>
  </si>
  <si>
    <t>Proof of Revenue- Page 8</t>
  </si>
  <si>
    <t>Reconnection Fee</t>
  </si>
  <si>
    <t>Schedule 6</t>
  </si>
  <si>
    <t xml:space="preserve">Fund Surplus </t>
  </si>
  <si>
    <t>Deduct Tangible Capital Assets</t>
  </si>
  <si>
    <t>Add Reserves</t>
  </si>
  <si>
    <t>Working Capital Surplus (deficit)</t>
  </si>
  <si>
    <t xml:space="preserve">Total Expenses (General + Water + Sewer) </t>
  </si>
  <si>
    <t>Working Capital Surplus/Deficit</t>
  </si>
  <si>
    <t>93/09 Working Capital Surplus req. (20% of prior year oper. exp.)</t>
  </si>
  <si>
    <t>Net  revenue general/Admin</t>
  </si>
  <si>
    <t>Inc/</t>
  </si>
  <si>
    <t>Dec</t>
  </si>
  <si>
    <t>Total-Revenue Required</t>
  </si>
  <si>
    <t>Total-Revenue Projected from Rates</t>
  </si>
  <si>
    <t xml:space="preserve"> with comparative numbers for current and past year(s)</t>
  </si>
  <si>
    <t>Fiscal year</t>
  </si>
  <si>
    <t>Working capital surcharge (1% of annual expenses)</t>
  </si>
  <si>
    <r>
      <t>Service charges</t>
    </r>
    <r>
      <rPr>
        <vertAlign val="superscript"/>
        <sz val="9"/>
        <rFont val="Arial"/>
        <family val="2"/>
      </rPr>
      <t xml:space="preserve"> (4)</t>
    </r>
  </si>
  <si>
    <t>Production/ purchase</t>
  </si>
  <si>
    <r>
      <t>Minor capital upgrades</t>
    </r>
    <r>
      <rPr>
        <vertAlign val="superscript"/>
        <sz val="9"/>
        <rFont val="Arial"/>
        <family val="2"/>
      </rPr>
      <t xml:space="preserve"> (5)</t>
    </r>
  </si>
  <si>
    <r>
      <t xml:space="preserve">Contingency </t>
    </r>
    <r>
      <rPr>
        <vertAlign val="superscript"/>
        <sz val="9"/>
        <rFont val="Arial"/>
        <family val="2"/>
      </rPr>
      <t>(3)</t>
    </r>
  </si>
  <si>
    <t>Sub-total- water production/ purchase</t>
  </si>
  <si>
    <t>Distribution</t>
  </si>
  <si>
    <t>sub-total- tramsmission &amp; distribution</t>
  </si>
  <si>
    <r>
      <t>Water rate charges</t>
    </r>
    <r>
      <rPr>
        <vertAlign val="superscript"/>
        <sz val="9"/>
        <rFont val="Arial"/>
        <family val="2"/>
      </rPr>
      <t xml:space="preserve"> (4)</t>
    </r>
  </si>
  <si>
    <t>Amortization of capital grants- water production</t>
  </si>
  <si>
    <t>Amortization of capital grants- distribution</t>
  </si>
  <si>
    <t xml:space="preserve">Taxation revenues -production                                    </t>
  </si>
  <si>
    <t xml:space="preserve">Taxation revenues -distribution                                 </t>
  </si>
  <si>
    <t>Other revenue- production</t>
  </si>
  <si>
    <t>Other revenue- distribution</t>
  </si>
  <si>
    <t>Non-rate revenue - production</t>
  </si>
  <si>
    <t>Non-rate revenue - distribution</t>
  </si>
  <si>
    <t>Net rate revenue requirement - production</t>
  </si>
  <si>
    <t>Net rate revenue requirement - distribution</t>
  </si>
  <si>
    <r>
      <t>Sewer rate charges</t>
    </r>
    <r>
      <rPr>
        <vertAlign val="superscript"/>
        <sz val="9"/>
        <rFont val="Arial"/>
        <family val="2"/>
      </rPr>
      <t xml:space="preserve"> (4)</t>
    </r>
  </si>
  <si>
    <t>Bulk water rate</t>
  </si>
  <si>
    <t>Net water costs</t>
  </si>
  <si>
    <t>Gross admin costs</t>
  </si>
  <si>
    <t>Taxation revenues</t>
  </si>
  <si>
    <t>Bulk water cost base</t>
  </si>
  <si>
    <t>Bulk water ratio</t>
  </si>
  <si>
    <t>Total gen exp/ Admin revenue requirment          (A)</t>
  </si>
  <si>
    <t>/2 step rate intermediate-domestic-cubic meters</t>
  </si>
  <si>
    <t>/2 step rate intermediate-domestic-                 cubic meters</t>
  </si>
  <si>
    <t>/2 step rate intermediate-domestic-                                               cubic meters</t>
  </si>
  <si>
    <t>Sewer only Average Quarterly GallonsHow many gallons/ cubic meters?</t>
  </si>
  <si>
    <t>Insert Year of Statement for this Schedule in blue area</t>
  </si>
  <si>
    <t>Net  rate revenue requirement general</t>
  </si>
  <si>
    <t>Total  revenue - water</t>
  </si>
  <si>
    <t>Total  revenue- sewer</t>
  </si>
  <si>
    <t>A</t>
  </si>
  <si>
    <t>B</t>
  </si>
  <si>
    <t>C</t>
  </si>
  <si>
    <t>D</t>
  </si>
  <si>
    <t>E=A+B+C+D</t>
  </si>
  <si>
    <t xml:space="preserve"> F=E÷B</t>
  </si>
  <si>
    <t>Bulk water sales cu meters</t>
  </si>
  <si>
    <t>Water sales(exc bulk) cu meters</t>
  </si>
  <si>
    <t>Domestic sales volume cu meters</t>
  </si>
  <si>
    <t>Volumes returned to sewers cu meters</t>
  </si>
  <si>
    <t xml:space="preserve">     Bulk water rate  </t>
  </si>
  <si>
    <t>G</t>
  </si>
  <si>
    <t>GxF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</si>
</sst>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3" formatCode="_-* #,##0.00_-;\-* #,##0.00_-;_-* &quot;-&quot;??_-;_-@_-"/>
    <numFmt numFmtId="164" formatCode="_(&quot;$&quot;* #,##0_);_(&quot;$&quot;* \(#,##0\);_(&quot;$&quot;* &quot;-   &quot;_);_(@_)"/>
    <numFmt numFmtId="165" formatCode="0.0%"/>
    <numFmt numFmtId="166" formatCode="[$-F800]dddd\,\ mmmm\ dd\,\ yyyy"/>
    <numFmt numFmtId="167" formatCode="&quot;$&quot;#,##0.00"/>
    <numFmt numFmtId="168" formatCode="&quot;$&quot;#,##0"/>
    <numFmt numFmtId="169" formatCode="#,##0.0000_ ;\-#,##0.0000\ "/>
    <numFmt numFmtId="170" formatCode="_(* #,##0.00_);_(* \(#,##0.00\);_(* &quot;-&quot;_);_(@_)"/>
  </numFmts>
  <fonts count="36">
    <font>
      <sz val="11"/>
      <color theme="1"/>
      <name val="Calibri"/>
      <family val="2"/>
      <scheme val="minor"/>
    </font>
    <font>
      <sz val="11"/>
      <color theme="1"/>
      <name val="Calibri"/>
      <family val="2"/>
      <scheme val="minor"/>
    </font>
    <font>
      <b/>
      <sz val="9"/>
      <name val="Arial"/>
      <family val="2"/>
    </font>
    <font>
      <sz val="9"/>
      <name val="Arial"/>
      <family val="2"/>
    </font>
    <font>
      <sz val="11"/>
      <name val="Times New Roman"/>
      <family val="1"/>
    </font>
    <font>
      <sz val="10"/>
      <name val="Arial"/>
      <family val="2"/>
    </font>
    <font>
      <b/>
      <sz val="10"/>
      <name val="Arial"/>
      <family val="2"/>
    </font>
    <font>
      <b/>
      <sz val="11"/>
      <color theme="1"/>
      <name val="Calibri"/>
      <family val="2"/>
      <scheme val="minor"/>
    </font>
    <font>
      <vertAlign val="superscript"/>
      <sz val="9"/>
      <name val="Arial"/>
      <family val="2"/>
    </font>
    <font>
      <vertAlign val="superscript"/>
      <sz val="11"/>
      <color theme="1"/>
      <name val="Calibri"/>
      <family val="2"/>
      <scheme val="minor"/>
    </font>
    <font>
      <b/>
      <vertAlign val="superscript"/>
      <sz val="9"/>
      <name val="Arial"/>
      <family val="2"/>
    </font>
    <font>
      <sz val="11"/>
      <name val="Calibri"/>
      <family val="2"/>
      <scheme val="minor"/>
    </font>
    <font>
      <b/>
      <sz val="11"/>
      <name val="Calibri"/>
      <family val="2"/>
      <scheme val="minor"/>
    </font>
    <font>
      <sz val="11"/>
      <color rgb="FF000000"/>
      <name val="Calibri"/>
      <family val="2"/>
      <scheme val="minor"/>
    </font>
    <font>
      <sz val="11"/>
      <color theme="1"/>
      <name val="Courier New"/>
      <family val="3"/>
    </font>
    <font>
      <sz val="9"/>
      <color rgb="FF000000"/>
      <name val="Calibri"/>
      <family val="2"/>
    </font>
    <font>
      <b/>
      <sz val="9"/>
      <color rgb="FF000000"/>
      <name val="Calibri"/>
      <family val="2"/>
    </font>
    <font>
      <sz val="7"/>
      <color theme="1"/>
      <name val="Times New Roman"/>
      <family val="1"/>
    </font>
    <font>
      <i/>
      <u/>
      <sz val="11"/>
      <color theme="1"/>
      <name val="Calibri"/>
      <family val="2"/>
      <scheme val="minor"/>
    </font>
    <font>
      <sz val="9"/>
      <color indexed="81"/>
      <name val="Tahoma"/>
      <family val="2"/>
    </font>
    <font>
      <b/>
      <sz val="9"/>
      <color indexed="81"/>
      <name val="Tahoma"/>
      <family val="2"/>
    </font>
    <font>
      <b/>
      <sz val="7"/>
      <color theme="1"/>
      <name val="Times New Roman"/>
      <family val="1"/>
    </font>
    <font>
      <i/>
      <sz val="11"/>
      <color theme="1"/>
      <name val="Calibri"/>
      <family val="2"/>
      <scheme val="minor"/>
    </font>
    <font>
      <sz val="11"/>
      <color theme="1"/>
      <name val="Wingdings"/>
      <charset val="2"/>
    </font>
    <font>
      <sz val="11"/>
      <color theme="1"/>
      <name val="Symbol"/>
      <family val="1"/>
      <charset val="2"/>
    </font>
    <font>
      <b/>
      <i/>
      <sz val="11"/>
      <name val="Calibri"/>
      <family val="2"/>
      <scheme val="minor"/>
    </font>
    <font>
      <i/>
      <sz val="11"/>
      <name val="Calibri"/>
      <family val="2"/>
      <scheme val="minor"/>
    </font>
    <font>
      <b/>
      <sz val="10"/>
      <name val="Calibri"/>
      <family val="2"/>
      <scheme val="minor"/>
    </font>
    <font>
      <b/>
      <i/>
      <sz val="11"/>
      <color theme="1"/>
      <name val="Calibri"/>
      <family val="2"/>
      <scheme val="minor"/>
    </font>
    <font>
      <b/>
      <sz val="9"/>
      <name val="Calibri"/>
      <family val="2"/>
      <scheme val="minor"/>
    </font>
    <font>
      <b/>
      <sz val="11"/>
      <color rgb="FF000000"/>
      <name val="Calibri"/>
      <family val="2"/>
    </font>
    <font>
      <sz val="11"/>
      <color theme="1"/>
      <name val="Calibri"/>
      <family val="2"/>
    </font>
    <font>
      <sz val="11"/>
      <color rgb="FF000000"/>
      <name val="Calibri"/>
      <family val="2"/>
    </font>
    <font>
      <sz val="9"/>
      <name val="Calibri"/>
      <family val="2"/>
      <scheme val="minor"/>
    </font>
    <font>
      <i/>
      <sz val="9"/>
      <color theme="1"/>
      <name val="Calibri"/>
      <family val="2"/>
      <scheme val="minor"/>
    </font>
    <font>
      <i/>
      <sz val="9"/>
      <name val="Arial"/>
      <family val="2"/>
    </font>
  </fonts>
  <fills count="7">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tint="0.39997558519241921"/>
        <bgColor indexed="64"/>
      </patternFill>
    </fill>
  </fills>
  <borders count="11">
    <border>
      <left/>
      <right/>
      <top/>
      <bottom/>
      <diagonal/>
    </border>
    <border>
      <left/>
      <right/>
      <top/>
      <bottom style="thick">
        <color indexed="64"/>
      </bottom>
      <diagonal/>
    </border>
    <border>
      <left/>
      <right/>
      <top/>
      <bottom style="thin">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0" fontId="4" fillId="0" borderId="0" applyFont="0" applyFill="0" applyBorder="0" applyProtection="0"/>
    <xf numFmtId="0" fontId="4" fillId="0" borderId="0" applyFont="0" applyFill="0" applyBorder="0" applyProtection="0"/>
    <xf numFmtId="0" fontId="5" fillId="0" borderId="0"/>
  </cellStyleXfs>
  <cellXfs count="312">
    <xf numFmtId="0" fontId="0" fillId="0" borderId="0" xfId="0"/>
    <xf numFmtId="0" fontId="2" fillId="0" borderId="0" xfId="0" applyFont="1" applyBorder="1"/>
    <xf numFmtId="0" fontId="3" fillId="0" borderId="0" xfId="0" applyFont="1" applyBorder="1"/>
    <xf numFmtId="0" fontId="3" fillId="0" borderId="0" xfId="0" applyFont="1"/>
    <xf numFmtId="0" fontId="3" fillId="0" borderId="0" xfId="0" applyFont="1" applyBorder="1" applyAlignment="1">
      <alignment horizontal="left"/>
    </xf>
    <xf numFmtId="0" fontId="2" fillId="0" borderId="0" xfId="4" applyFont="1" applyAlignment="1">
      <alignment horizontal="left"/>
    </xf>
    <xf numFmtId="0" fontId="2" fillId="0" borderId="0" xfId="0" applyFont="1" applyBorder="1" applyAlignment="1">
      <alignment horizontal="left"/>
    </xf>
    <xf numFmtId="0" fontId="3" fillId="0" borderId="0" xfId="4" applyFont="1" applyAlignment="1">
      <alignment horizontal="left" indent="1"/>
    </xf>
    <xf numFmtId="0" fontId="3" fillId="0" borderId="0" xfId="0" applyFont="1" applyFill="1"/>
    <xf numFmtId="0" fontId="0" fillId="0" borderId="0" xfId="0" applyFill="1"/>
    <xf numFmtId="0" fontId="3" fillId="0" borderId="0" xfId="0" applyFont="1" applyFill="1" applyAlignment="1"/>
    <xf numFmtId="41" fontId="2" fillId="0" borderId="0" xfId="0" applyNumberFormat="1" applyFont="1" applyFill="1" applyBorder="1" applyAlignment="1">
      <alignment horizontal="right"/>
    </xf>
    <xf numFmtId="41" fontId="2" fillId="0" borderId="0" xfId="1" applyNumberFormat="1" applyFont="1" applyFill="1" applyBorder="1" applyAlignment="1">
      <alignment horizontal="right"/>
    </xf>
    <xf numFmtId="164" fontId="2" fillId="0" borderId="0" xfId="0" applyNumberFormat="1" applyFont="1" applyFill="1" applyBorder="1" applyAlignment="1">
      <alignment horizontal="center"/>
    </xf>
    <xf numFmtId="0" fontId="9" fillId="0" borderId="0" xfId="0" quotePrefix="1" applyFont="1" applyAlignment="1">
      <alignment horizontal="center"/>
    </xf>
    <xf numFmtId="0" fontId="10" fillId="0" borderId="0" xfId="0" quotePrefix="1" applyFont="1" applyBorder="1"/>
    <xf numFmtId="0" fontId="3" fillId="4" borderId="0" xfId="0" applyFont="1" applyFill="1" applyAlignment="1"/>
    <xf numFmtId="0" fontId="7" fillId="0" borderId="0" xfId="0" applyFont="1" applyAlignment="1">
      <alignment horizontal="center"/>
    </xf>
    <xf numFmtId="0" fontId="0" fillId="0" borderId="0" xfId="0" applyFont="1"/>
    <xf numFmtId="10" fontId="0" fillId="0" borderId="0" xfId="0" applyNumberFormat="1" applyFont="1"/>
    <xf numFmtId="0" fontId="0" fillId="0" borderId="0" xfId="0" applyFont="1" applyBorder="1"/>
    <xf numFmtId="0" fontId="0" fillId="0" borderId="4" xfId="0" applyFont="1" applyBorder="1"/>
    <xf numFmtId="0" fontId="0" fillId="0" borderId="0" xfId="0" applyFont="1" applyBorder="1" applyAlignment="1"/>
    <xf numFmtId="0" fontId="0" fillId="4" borderId="4" xfId="0" applyFont="1" applyFill="1" applyBorder="1"/>
    <xf numFmtId="0" fontId="0" fillId="0" borderId="0" xfId="0" applyFont="1" applyAlignment="1">
      <alignment vertical="top" wrapText="1"/>
    </xf>
    <xf numFmtId="0" fontId="11" fillId="0" borderId="0" xfId="0" applyFont="1" applyBorder="1"/>
    <xf numFmtId="0" fontId="11" fillId="0" borderId="0" xfId="0" applyFont="1"/>
    <xf numFmtId="0" fontId="12" fillId="0" borderId="0" xfId="0" applyFont="1" applyAlignment="1"/>
    <xf numFmtId="0" fontId="11" fillId="0" borderId="0" xfId="0" applyFont="1" applyAlignment="1"/>
    <xf numFmtId="0" fontId="12" fillId="0" borderId="0" xfId="0" applyFont="1" applyAlignment="1">
      <alignment horizontal="left"/>
    </xf>
    <xf numFmtId="0" fontId="12" fillId="0" borderId="0" xfId="0" applyFont="1"/>
    <xf numFmtId="0" fontId="12" fillId="0" borderId="0" xfId="0" applyFont="1" applyFill="1"/>
    <xf numFmtId="10" fontId="12" fillId="0" borderId="0" xfId="0" applyNumberFormat="1" applyFont="1" applyBorder="1"/>
    <xf numFmtId="0" fontId="12" fillId="0" borderId="0" xfId="0" applyFont="1" applyAlignment="1">
      <alignment horizontal="center"/>
    </xf>
    <xf numFmtId="0" fontId="13" fillId="0" borderId="4" xfId="0" applyFont="1" applyBorder="1"/>
    <xf numFmtId="3" fontId="13" fillId="0" borderId="4" xfId="0" applyNumberFormat="1" applyFont="1" applyBorder="1" applyAlignment="1">
      <alignment horizontal="right" vertical="top" wrapText="1"/>
    </xf>
    <xf numFmtId="0" fontId="13" fillId="0" borderId="0" xfId="0" applyFont="1" applyBorder="1"/>
    <xf numFmtId="0" fontId="13" fillId="0" borderId="0" xfId="0" applyFont="1" applyBorder="1" applyAlignment="1">
      <alignment horizontal="justify" vertical="top" wrapText="1"/>
    </xf>
    <xf numFmtId="3" fontId="13" fillId="0" borderId="0" xfId="0" applyNumberFormat="1" applyFont="1" applyBorder="1" applyAlignment="1">
      <alignment horizontal="right" vertical="top" wrapText="1"/>
    </xf>
    <xf numFmtId="10" fontId="12" fillId="0" borderId="0" xfId="0" applyNumberFormat="1" applyFont="1" applyBorder="1" applyAlignment="1">
      <alignment horizontal="right"/>
    </xf>
    <xf numFmtId="0" fontId="0" fillId="0" borderId="0" xfId="0" applyFont="1" applyAlignment="1">
      <alignment horizontal="justify" vertical="top" wrapText="1"/>
    </xf>
    <xf numFmtId="0" fontId="13" fillId="0" borderId="4" xfId="0" applyFont="1" applyBorder="1" applyAlignment="1">
      <alignment vertical="top" wrapText="1"/>
    </xf>
    <xf numFmtId="3" fontId="13" fillId="4" borderId="4" xfId="0" applyNumberFormat="1" applyFont="1" applyFill="1" applyBorder="1" applyAlignment="1">
      <alignment horizontal="right" vertical="top" wrapText="1"/>
    </xf>
    <xf numFmtId="0" fontId="13" fillId="4" borderId="4" xfId="0" applyFont="1" applyFill="1" applyBorder="1" applyAlignment="1">
      <alignment horizontal="right" vertical="top" wrapText="1"/>
    </xf>
    <xf numFmtId="0" fontId="0" fillId="0" borderId="0" xfId="0" applyNumberFormat="1" applyFont="1"/>
    <xf numFmtId="0" fontId="0" fillId="0" borderId="4" xfId="0" applyNumberFormat="1" applyFont="1" applyBorder="1"/>
    <xf numFmtId="0" fontId="11" fillId="4" borderId="4" xfId="0" applyNumberFormat="1" applyFont="1" applyFill="1" applyBorder="1"/>
    <xf numFmtId="0" fontId="0" fillId="0" borderId="4" xfId="0" applyFont="1" applyFill="1" applyBorder="1"/>
    <xf numFmtId="10" fontId="0" fillId="0" borderId="0" xfId="0" applyNumberFormat="1" applyFont="1" applyBorder="1"/>
    <xf numFmtId="0" fontId="11" fillId="0" borderId="0" xfId="0" applyFont="1" applyFill="1" applyBorder="1" applyAlignment="1"/>
    <xf numFmtId="0" fontId="12" fillId="0" borderId="0" xfId="0" applyFont="1" applyBorder="1"/>
    <xf numFmtId="0" fontId="12" fillId="0" borderId="0" xfId="0" applyFont="1" applyBorder="1" applyAlignment="1">
      <alignment horizontal="center"/>
    </xf>
    <xf numFmtId="3" fontId="13" fillId="0" borderId="0" xfId="0" applyNumberFormat="1" applyFont="1" applyBorder="1" applyAlignment="1">
      <alignment horizontal="right"/>
    </xf>
    <xf numFmtId="0" fontId="0" fillId="0" borderId="4" xfId="0" applyFont="1" applyBorder="1" applyAlignment="1">
      <alignment vertical="top" wrapText="1"/>
    </xf>
    <xf numFmtId="0" fontId="0" fillId="0" borderId="4" xfId="0" applyNumberFormat="1" applyFont="1" applyBorder="1" applyAlignment="1">
      <alignment vertical="top" wrapText="1"/>
    </xf>
    <xf numFmtId="0" fontId="0" fillId="0" borderId="0" xfId="0" applyFont="1" applyBorder="1" applyAlignment="1">
      <alignment vertical="top" wrapText="1"/>
    </xf>
    <xf numFmtId="10" fontId="0" fillId="0" borderId="0" xfId="0" applyNumberFormat="1" applyFont="1" applyBorder="1" applyAlignment="1">
      <alignment vertical="top" wrapText="1"/>
    </xf>
    <xf numFmtId="3" fontId="0" fillId="0" borderId="0" xfId="0" applyNumberFormat="1" applyFont="1" applyBorder="1" applyAlignment="1">
      <alignment vertical="top" wrapText="1"/>
    </xf>
    <xf numFmtId="3" fontId="0" fillId="0" borderId="0" xfId="0" applyNumberFormat="1" applyFont="1" applyBorder="1"/>
    <xf numFmtId="0" fontId="13" fillId="0" borderId="0" xfId="0" applyFont="1" applyBorder="1"/>
    <xf numFmtId="0" fontId="0" fillId="4" borderId="4" xfId="0" applyFill="1" applyBorder="1"/>
    <xf numFmtId="10" fontId="0" fillId="0" borderId="4" xfId="0" applyNumberFormat="1" applyFont="1" applyBorder="1"/>
    <xf numFmtId="41" fontId="12" fillId="0" borderId="0" xfId="0" applyNumberFormat="1" applyFont="1" applyFill="1" applyBorder="1" applyAlignment="1">
      <alignment horizontal="right"/>
    </xf>
    <xf numFmtId="10" fontId="0" fillId="0" borderId="0" xfId="0" applyNumberFormat="1" applyFont="1" applyFill="1" applyBorder="1"/>
    <xf numFmtId="0" fontId="0" fillId="0" borderId="0" xfId="0" applyFont="1" applyFill="1" applyBorder="1"/>
    <xf numFmtId="41" fontId="12" fillId="4" borderId="0" xfId="0" applyNumberFormat="1" applyFont="1" applyFill="1" applyBorder="1" applyAlignment="1">
      <alignment horizontal="right"/>
    </xf>
    <xf numFmtId="167" fontId="0" fillId="4" borderId="4" xfId="0" applyNumberFormat="1" applyFont="1" applyFill="1" applyBorder="1"/>
    <xf numFmtId="0" fontId="15" fillId="0" borderId="0" xfId="0" applyFont="1" applyBorder="1" applyAlignment="1">
      <alignment vertical="top" wrapText="1"/>
    </xf>
    <xf numFmtId="8" fontId="15" fillId="0" borderId="0" xfId="0" applyNumberFormat="1" applyFont="1" applyBorder="1" applyAlignment="1">
      <alignment horizontal="center" vertical="top" wrapText="1"/>
    </xf>
    <xf numFmtId="0" fontId="16" fillId="0" borderId="0" xfId="0" applyFont="1" applyBorder="1" applyAlignment="1">
      <alignment vertical="top" wrapText="1"/>
    </xf>
    <xf numFmtId="8" fontId="16" fillId="0" borderId="0" xfId="0" applyNumberFormat="1" applyFont="1" applyBorder="1" applyAlignment="1">
      <alignment horizontal="center" vertical="top" wrapText="1"/>
    </xf>
    <xf numFmtId="0" fontId="0" fillId="0" borderId="4" xfId="0" applyBorder="1"/>
    <xf numFmtId="41" fontId="0" fillId="0" borderId="4" xfId="0" applyNumberFormat="1" applyBorder="1"/>
    <xf numFmtId="0" fontId="0" fillId="0" borderId="4" xfId="0" applyBorder="1" applyAlignment="1">
      <alignment horizontal="right"/>
    </xf>
    <xf numFmtId="0" fontId="0" fillId="0" borderId="4" xfId="0" applyBorder="1" applyAlignment="1">
      <alignment horizontal="left"/>
    </xf>
    <xf numFmtId="3" fontId="11" fillId="4" borderId="4" xfId="0" applyNumberFormat="1" applyFont="1" applyFill="1" applyBorder="1"/>
    <xf numFmtId="0" fontId="0" fillId="0" borderId="0" xfId="0" applyFont="1" applyAlignment="1">
      <alignment horizontal="center"/>
    </xf>
    <xf numFmtId="0" fontId="0" fillId="0" borderId="4" xfId="0" applyBorder="1" applyAlignment="1">
      <alignment horizontal="center" wrapText="1"/>
    </xf>
    <xf numFmtId="16" fontId="0" fillId="0" borderId="4" xfId="0" quotePrefix="1" applyNumberFormat="1" applyBorder="1" applyAlignment="1">
      <alignment horizontal="center"/>
    </xf>
    <xf numFmtId="0" fontId="0" fillId="0" borderId="4" xfId="0" applyFont="1" applyBorder="1" applyAlignment="1">
      <alignment horizontal="center"/>
    </xf>
    <xf numFmtId="12" fontId="0" fillId="0" borderId="4" xfId="0" applyNumberFormat="1" applyFont="1" applyBorder="1" applyAlignment="1">
      <alignment horizontal="center"/>
    </xf>
    <xf numFmtId="0" fontId="0" fillId="0" borderId="0" xfId="0" applyAlignment="1">
      <alignment horizontal="center"/>
    </xf>
    <xf numFmtId="0" fontId="0" fillId="0" borderId="4" xfId="0" applyFont="1" applyFill="1" applyBorder="1" applyAlignment="1">
      <alignment horizontal="center"/>
    </xf>
    <xf numFmtId="0" fontId="13" fillId="0" borderId="4" xfId="0" applyFont="1" applyFill="1" applyBorder="1" applyAlignment="1">
      <alignment horizontal="center" vertical="top" wrapText="1"/>
    </xf>
    <xf numFmtId="0" fontId="0" fillId="0" borderId="0" xfId="0" quotePrefix="1" applyAlignment="1">
      <alignment horizontal="right" vertical="top"/>
    </xf>
    <xf numFmtId="0" fontId="0" fillId="0" borderId="0" xfId="0" applyAlignment="1">
      <alignment vertical="top" wrapText="1"/>
    </xf>
    <xf numFmtId="0" fontId="18" fillId="0" borderId="0" xfId="0" applyFont="1" applyAlignment="1"/>
    <xf numFmtId="0" fontId="0" fillId="0" borderId="0" xfId="0" applyAlignment="1">
      <alignment horizontal="center"/>
    </xf>
    <xf numFmtId="0" fontId="0" fillId="0" borderId="4" xfId="0" applyBorder="1" applyAlignment="1">
      <alignment horizontal="center"/>
    </xf>
    <xf numFmtId="3" fontId="0" fillId="4" borderId="4" xfId="0" applyNumberFormat="1" applyFont="1" applyFill="1" applyBorder="1"/>
    <xf numFmtId="2" fontId="0" fillId="0" borderId="0" xfId="0" applyNumberFormat="1" applyFont="1" applyBorder="1"/>
    <xf numFmtId="0" fontId="0" fillId="0" borderId="0" xfId="0" applyBorder="1"/>
    <xf numFmtId="3" fontId="0" fillId="0" borderId="4" xfId="0" applyNumberFormat="1" applyFont="1" applyBorder="1" applyAlignment="1">
      <alignment horizontal="center"/>
    </xf>
    <xf numFmtId="3" fontId="0" fillId="0" borderId="0" xfId="0" applyNumberFormat="1" applyFont="1" applyAlignment="1">
      <alignment horizontal="center"/>
    </xf>
    <xf numFmtId="167" fontId="0" fillId="0" borderId="0" xfId="0" applyNumberFormat="1"/>
    <xf numFmtId="167" fontId="0" fillId="0" borderId="4" xfId="0" applyNumberFormat="1" applyFont="1" applyBorder="1" applyAlignment="1">
      <alignment horizontal="center" wrapText="1"/>
    </xf>
    <xf numFmtId="167" fontId="0" fillId="0" borderId="4" xfId="0" applyNumberFormat="1" applyFont="1" applyBorder="1" applyAlignment="1">
      <alignment horizontal="center" vertical="distributed" wrapText="1"/>
    </xf>
    <xf numFmtId="167" fontId="0" fillId="0" borderId="4" xfId="0" applyNumberFormat="1" applyBorder="1" applyAlignment="1">
      <alignment horizontal="center" wrapText="1"/>
    </xf>
    <xf numFmtId="167" fontId="0" fillId="0" borderId="4" xfId="0" applyNumberFormat="1" applyFont="1" applyBorder="1"/>
    <xf numFmtId="167" fontId="0" fillId="0" borderId="4" xfId="0" applyNumberFormat="1" applyFont="1" applyBorder="1" applyAlignment="1">
      <alignment horizontal="center"/>
    </xf>
    <xf numFmtId="167" fontId="0" fillId="0" borderId="4" xfId="0" applyNumberFormat="1" applyBorder="1"/>
    <xf numFmtId="167" fontId="0" fillId="0" borderId="4" xfId="0" applyNumberFormat="1" applyFont="1" applyBorder="1" applyAlignment="1">
      <alignment horizontal="right"/>
    </xf>
    <xf numFmtId="167" fontId="0" fillId="0" borderId="0" xfId="0" applyNumberFormat="1" applyFont="1" applyAlignment="1">
      <alignment horizontal="center"/>
    </xf>
    <xf numFmtId="167" fontId="0" fillId="0" borderId="0" xfId="0" applyNumberFormat="1" applyFont="1" applyAlignment="1">
      <alignment horizontal="right"/>
    </xf>
    <xf numFmtId="167" fontId="0" fillId="0" borderId="0" xfId="0" applyNumberFormat="1" applyFont="1"/>
    <xf numFmtId="168" fontId="0" fillId="0" borderId="4" xfId="0" applyNumberFormat="1" applyBorder="1"/>
    <xf numFmtId="3" fontId="0" fillId="0" borderId="4" xfId="0" applyNumberFormat="1" applyBorder="1"/>
    <xf numFmtId="0" fontId="0" fillId="0" borderId="4" xfId="0" applyBorder="1" applyAlignment="1">
      <alignment horizontal="justify" vertical="top" wrapText="1"/>
    </xf>
    <xf numFmtId="0" fontId="11" fillId="0" borderId="0" xfId="0" applyFont="1" applyBorder="1" applyAlignment="1"/>
    <xf numFmtId="0" fontId="0" fillId="0" borderId="0" xfId="0" applyNumberFormat="1" applyFont="1" applyBorder="1"/>
    <xf numFmtId="0" fontId="13" fillId="0" borderId="7" xfId="0" applyFont="1" applyBorder="1"/>
    <xf numFmtId="3" fontId="0" fillId="0" borderId="4" xfId="0" applyNumberFormat="1" applyFont="1" applyBorder="1" applyAlignment="1">
      <alignment vertical="top" wrapText="1"/>
    </xf>
    <xf numFmtId="0" fontId="0" fillId="0" borderId="4" xfId="0" applyFont="1" applyBorder="1" applyAlignment="1">
      <alignment horizontal="center" vertical="top" wrapText="1"/>
    </xf>
    <xf numFmtId="0" fontId="0" fillId="0" borderId="4" xfId="0" applyBorder="1" applyAlignment="1">
      <alignment horizontal="center" vertical="top" wrapText="1"/>
    </xf>
    <xf numFmtId="0" fontId="0" fillId="0" borderId="0" xfId="0" applyNumberFormat="1" applyFont="1" applyFill="1" applyBorder="1"/>
    <xf numFmtId="167" fontId="0" fillId="0" borderId="0" xfId="0" applyNumberFormat="1" applyFont="1" applyFill="1" applyBorder="1"/>
    <xf numFmtId="0" fontId="16" fillId="0" borderId="0" xfId="0" applyFont="1" applyFill="1" applyBorder="1" applyAlignment="1">
      <alignment vertical="top" wrapText="1"/>
    </xf>
    <xf numFmtId="8" fontId="16" fillId="0" borderId="0" xfId="0" applyNumberFormat="1" applyFont="1" applyFill="1" applyBorder="1" applyAlignment="1">
      <alignment horizontal="center" vertical="top" wrapText="1"/>
    </xf>
    <xf numFmtId="0" fontId="0" fillId="0" borderId="0" xfId="0" applyFill="1" applyBorder="1"/>
    <xf numFmtId="0" fontId="3" fillId="0" borderId="4" xfId="0" applyFont="1" applyBorder="1" applyAlignment="1">
      <alignment horizontal="left"/>
    </xf>
    <xf numFmtId="41" fontId="2" fillId="4" borderId="4" xfId="1" applyNumberFormat="1" applyFont="1" applyFill="1" applyBorder="1" applyAlignment="1">
      <alignment horizontal="right"/>
    </xf>
    <xf numFmtId="0" fontId="2" fillId="0" borderId="4" xfId="0" applyFont="1" applyBorder="1" applyAlignment="1">
      <alignment horizontal="left"/>
    </xf>
    <xf numFmtId="41" fontId="2" fillId="0" borderId="4" xfId="1" applyNumberFormat="1" applyFont="1" applyFill="1" applyBorder="1" applyAlignment="1">
      <alignment horizontal="right"/>
    </xf>
    <xf numFmtId="41" fontId="2" fillId="0" borderId="4" xfId="0" applyNumberFormat="1" applyFont="1" applyFill="1" applyBorder="1" applyAlignment="1">
      <alignment horizontal="center"/>
    </xf>
    <xf numFmtId="0" fontId="3" fillId="0" borderId="4" xfId="0" applyFont="1" applyBorder="1"/>
    <xf numFmtId="41" fontId="2" fillId="4" borderId="4" xfId="0" applyNumberFormat="1" applyFont="1" applyFill="1" applyBorder="1" applyAlignment="1">
      <alignment horizontal="right"/>
    </xf>
    <xf numFmtId="41" fontId="2" fillId="0" borderId="4" xfId="0" applyNumberFormat="1" applyFont="1" applyFill="1" applyBorder="1" applyAlignment="1">
      <alignment horizontal="right"/>
    </xf>
    <xf numFmtId="41" fontId="2" fillId="3" borderId="4" xfId="0" applyNumberFormat="1" applyFont="1" applyFill="1" applyBorder="1" applyAlignment="1">
      <alignment horizontal="right"/>
    </xf>
    <xf numFmtId="41" fontId="2" fillId="4" borderId="4" xfId="2" applyNumberFormat="1" applyFont="1" applyFill="1" applyBorder="1" applyAlignment="1">
      <alignment horizontal="right"/>
    </xf>
    <xf numFmtId="41" fontId="2" fillId="0" borderId="4" xfId="2" applyNumberFormat="1" applyFont="1" applyFill="1" applyBorder="1" applyAlignment="1">
      <alignment horizontal="right"/>
    </xf>
    <xf numFmtId="41" fontId="2" fillId="4" borderId="4" xfId="3" applyNumberFormat="1" applyFont="1" applyFill="1" applyBorder="1" applyAlignment="1">
      <alignment horizontal="right"/>
    </xf>
    <xf numFmtId="0" fontId="14" fillId="0" borderId="0" xfId="0" applyFont="1"/>
    <xf numFmtId="0" fontId="13" fillId="0" borderId="4" xfId="0" applyFont="1" applyFill="1" applyBorder="1" applyAlignment="1">
      <alignment horizontal="justify" vertical="top" wrapText="1"/>
    </xf>
    <xf numFmtId="42" fontId="0" fillId="0" borderId="4" xfId="0" applyNumberFormat="1" applyBorder="1"/>
    <xf numFmtId="5" fontId="0" fillId="0" borderId="4" xfId="0" applyNumberFormat="1" applyBorder="1"/>
    <xf numFmtId="7" fontId="0" fillId="0" borderId="4" xfId="0" applyNumberFormat="1" applyBorder="1"/>
    <xf numFmtId="169" fontId="0" fillId="0" borderId="4" xfId="0" applyNumberFormat="1" applyBorder="1"/>
    <xf numFmtId="0" fontId="0" fillId="0" borderId="0" xfId="0" applyAlignment="1">
      <alignment vertical="top" wrapText="1"/>
    </xf>
    <xf numFmtId="0" fontId="0" fillId="0" borderId="0" xfId="0" applyAlignment="1">
      <alignment horizontal="left"/>
    </xf>
    <xf numFmtId="0" fontId="0" fillId="0" borderId="0" xfId="0" applyAlignment="1"/>
    <xf numFmtId="0" fontId="0" fillId="0" borderId="0" xfId="0" applyAlignment="1">
      <alignment horizontal="center"/>
    </xf>
    <xf numFmtId="0" fontId="7" fillId="0" borderId="0" xfId="0" applyFont="1"/>
    <xf numFmtId="0" fontId="23" fillId="0" borderId="7" xfId="0" applyFont="1" applyBorder="1" applyAlignment="1">
      <alignment horizontal="center" vertical="center"/>
    </xf>
    <xf numFmtId="0" fontId="23" fillId="0" borderId="0" xfId="0" applyFont="1" applyBorder="1" applyAlignment="1">
      <alignment horizontal="center" vertical="center"/>
    </xf>
    <xf numFmtId="0" fontId="24" fillId="0" borderId="4" xfId="0" applyFont="1" applyBorder="1" applyAlignment="1"/>
    <xf numFmtId="0" fontId="0" fillId="0" borderId="0" xfId="0" applyAlignment="1">
      <alignment horizontal="left" indent="10"/>
    </xf>
    <xf numFmtId="0" fontId="14" fillId="0" borderId="0" xfId="0" applyFont="1" applyBorder="1" applyAlignment="1">
      <alignment horizontal="center"/>
    </xf>
    <xf numFmtId="0" fontId="0" fillId="0" borderId="0" xfId="0" applyAlignment="1">
      <alignment horizontal="left" indent="8"/>
    </xf>
    <xf numFmtId="0" fontId="0" fillId="0" borderId="4" xfId="0" applyBorder="1" applyAlignment="1">
      <alignment horizontal="center" vertical="center" wrapText="1"/>
    </xf>
    <xf numFmtId="0" fontId="0" fillId="0" borderId="4" xfId="0" applyNumberFormat="1" applyFont="1" applyBorder="1" applyAlignment="1">
      <alignment horizontal="center" vertical="center" wrapText="1"/>
    </xf>
    <xf numFmtId="0" fontId="13" fillId="0" borderId="4" xfId="0" applyFont="1" applyFill="1" applyBorder="1" applyAlignment="1">
      <alignment horizontal="center" vertical="center" wrapText="1"/>
    </xf>
    <xf numFmtId="0" fontId="11" fillId="4" borderId="4" xfId="0" applyFont="1" applyFill="1" applyBorder="1"/>
    <xf numFmtId="0" fontId="12" fillId="2" borderId="0" xfId="0" applyFont="1" applyFill="1" applyAlignment="1"/>
    <xf numFmtId="0" fontId="26" fillId="2" borderId="0" xfId="0" applyFont="1" applyFill="1" applyAlignment="1"/>
    <xf numFmtId="0" fontId="7" fillId="2" borderId="0" xfId="0" applyFont="1" applyFill="1"/>
    <xf numFmtId="0" fontId="26" fillId="2" borderId="0" xfId="0" applyFont="1" applyFill="1" applyAlignment="1">
      <alignment horizontal="center"/>
    </xf>
    <xf numFmtId="0" fontId="27" fillId="4" borderId="4" xfId="0" applyFont="1" applyFill="1" applyBorder="1" applyAlignment="1">
      <alignment horizontal="center"/>
    </xf>
    <xf numFmtId="0" fontId="27" fillId="4" borderId="4" xfId="0" applyFont="1" applyFill="1" applyBorder="1" applyAlignment="1">
      <alignment horizontal="center" vertical="center" wrapText="1"/>
    </xf>
    <xf numFmtId="0" fontId="28" fillId="2" borderId="0" xfId="0" applyFont="1" applyFill="1"/>
    <xf numFmtId="0" fontId="0" fillId="2" borderId="0" xfId="0" applyFont="1" applyFill="1"/>
    <xf numFmtId="0" fontId="7" fillId="2" borderId="0" xfId="0" applyFont="1" applyFill="1" applyAlignment="1">
      <alignment horizontal="right"/>
    </xf>
    <xf numFmtId="41" fontId="2" fillId="2" borderId="4" xfId="2" applyNumberFormat="1" applyFont="1" applyFill="1" applyBorder="1" applyAlignment="1">
      <alignment horizontal="right"/>
    </xf>
    <xf numFmtId="41" fontId="2" fillId="2" borderId="4" xfId="0" applyNumberFormat="1" applyFont="1" applyFill="1" applyBorder="1" applyAlignment="1">
      <alignment horizontal="right"/>
    </xf>
    <xf numFmtId="0" fontId="7" fillId="0" borderId="0" xfId="0" applyFont="1" applyAlignment="1">
      <alignment horizontal="right"/>
    </xf>
    <xf numFmtId="0" fontId="22" fillId="0" borderId="0" xfId="0" applyFont="1"/>
    <xf numFmtId="0" fontId="7" fillId="2" borderId="4" xfId="0" applyFont="1" applyFill="1" applyBorder="1" applyAlignment="1">
      <alignment horizontal="right"/>
    </xf>
    <xf numFmtId="0" fontId="7" fillId="2" borderId="4" xfId="0" applyFont="1" applyFill="1" applyBorder="1"/>
    <xf numFmtId="7" fontId="7" fillId="2" borderId="4" xfId="0" applyNumberFormat="1" applyFont="1" applyFill="1" applyBorder="1"/>
    <xf numFmtId="0" fontId="30" fillId="0" borderId="4" xfId="0" applyFont="1" applyBorder="1" applyAlignment="1">
      <alignment horizontal="center" vertical="top" wrapText="1"/>
    </xf>
    <xf numFmtId="9" fontId="30" fillId="0" borderId="4" xfId="0" applyNumberFormat="1" applyFont="1" applyBorder="1" applyAlignment="1">
      <alignment horizontal="center" vertical="top" wrapText="1"/>
    </xf>
    <xf numFmtId="9" fontId="30" fillId="0" borderId="4" xfId="0" applyNumberFormat="1" applyFont="1" applyBorder="1" applyAlignment="1">
      <alignment vertical="top" wrapText="1"/>
    </xf>
    <xf numFmtId="9" fontId="31" fillId="0" borderId="4" xfId="0" applyNumberFormat="1" applyFont="1" applyBorder="1" applyAlignment="1"/>
    <xf numFmtId="166" fontId="30" fillId="0" borderId="4" xfId="0" applyNumberFormat="1" applyFont="1" applyBorder="1" applyAlignment="1">
      <alignment horizontal="center" vertical="top" wrapText="1"/>
    </xf>
    <xf numFmtId="166" fontId="30" fillId="0" borderId="4" xfId="0" applyNumberFormat="1" applyFont="1" applyBorder="1" applyAlignment="1">
      <alignment vertical="top" wrapText="1"/>
    </xf>
    <xf numFmtId="0" fontId="32" fillId="0" borderId="4" xfId="0" applyFont="1" applyBorder="1" applyAlignment="1">
      <alignment horizontal="right" vertical="top" wrapText="1"/>
    </xf>
    <xf numFmtId="167" fontId="32" fillId="0" borderId="4" xfId="0" applyNumberFormat="1" applyFont="1" applyFill="1" applyBorder="1" applyAlignment="1">
      <alignment vertical="top" wrapText="1"/>
    </xf>
    <xf numFmtId="9" fontId="32" fillId="0" borderId="4" xfId="0" applyNumberFormat="1" applyFont="1" applyFill="1" applyBorder="1" applyAlignment="1">
      <alignment vertical="top" wrapText="1"/>
    </xf>
    <xf numFmtId="9" fontId="32" fillId="0" borderId="4" xfId="0" applyNumberFormat="1" applyFont="1" applyBorder="1" applyAlignment="1">
      <alignment vertical="top" wrapText="1"/>
    </xf>
    <xf numFmtId="0" fontId="32" fillId="0" borderId="4" xfId="0" applyFont="1" applyBorder="1" applyAlignment="1">
      <alignment horizontal="left" vertical="top" wrapText="1"/>
    </xf>
    <xf numFmtId="0" fontId="32" fillId="0" borderId="4" xfId="0" applyFont="1" applyBorder="1" applyAlignment="1">
      <alignment vertical="top" wrapText="1"/>
    </xf>
    <xf numFmtId="167" fontId="32" fillId="0" borderId="4" xfId="0" applyNumberFormat="1" applyFont="1" applyFill="1" applyBorder="1" applyAlignment="1">
      <alignment horizontal="center" vertical="top" wrapText="1"/>
    </xf>
    <xf numFmtId="0" fontId="32" fillId="5" borderId="4" xfId="0" applyFont="1" applyFill="1" applyBorder="1" applyAlignment="1">
      <alignment vertical="top" wrapText="1"/>
    </xf>
    <xf numFmtId="167" fontId="32" fillId="5" borderId="4" xfId="0" applyNumberFormat="1" applyFont="1" applyFill="1" applyBorder="1" applyAlignment="1">
      <alignment vertical="top" wrapText="1"/>
    </xf>
    <xf numFmtId="9" fontId="32" fillId="5" borderId="4" xfId="0" applyNumberFormat="1" applyFont="1" applyFill="1" applyBorder="1" applyAlignment="1">
      <alignment vertical="top" wrapText="1"/>
    </xf>
    <xf numFmtId="0" fontId="32" fillId="5" borderId="4" xfId="0" applyFont="1" applyFill="1" applyBorder="1" applyAlignment="1">
      <alignment horizontal="right" vertical="top" wrapText="1"/>
    </xf>
    <xf numFmtId="0" fontId="32" fillId="5" borderId="4" xfId="0" applyFont="1" applyFill="1" applyBorder="1" applyAlignment="1">
      <alignment horizontal="left" vertical="top" wrapText="1"/>
    </xf>
    <xf numFmtId="6" fontId="32" fillId="5" borderId="4" xfId="0" applyNumberFormat="1" applyFont="1" applyFill="1" applyBorder="1" applyAlignment="1">
      <alignment vertical="top" wrapText="1"/>
    </xf>
    <xf numFmtId="42" fontId="7" fillId="2" borderId="4" xfId="0" applyNumberFormat="1" applyFont="1" applyFill="1" applyBorder="1"/>
    <xf numFmtId="0" fontId="0" fillId="0" borderId="4" xfId="0" applyFont="1" applyBorder="1" applyAlignment="1">
      <alignment horizontal="center"/>
    </xf>
    <xf numFmtId="42" fontId="0" fillId="4" borderId="4" xfId="0" applyNumberFormat="1" applyFont="1" applyFill="1" applyBorder="1"/>
    <xf numFmtId="42" fontId="7" fillId="6" borderId="4" xfId="0" applyNumberFormat="1" applyFont="1" applyFill="1" applyBorder="1"/>
    <xf numFmtId="0" fontId="33" fillId="0" borderId="7" xfId="0" applyFont="1" applyBorder="1"/>
    <xf numFmtId="41" fontId="33" fillId="0" borderId="0" xfId="0" applyNumberFormat="1" applyFont="1" applyFill="1" applyBorder="1"/>
    <xf numFmtId="0" fontId="29" fillId="0" borderId="4" xfId="0" applyNumberFormat="1" applyFont="1" applyFill="1" applyBorder="1" applyAlignment="1">
      <alignment horizontal="center" vertical="center"/>
    </xf>
    <xf numFmtId="0" fontId="33" fillId="0" borderId="4" xfId="0" applyFont="1" applyBorder="1"/>
    <xf numFmtId="41" fontId="29" fillId="3" borderId="4" xfId="0" applyNumberFormat="1" applyFont="1" applyFill="1" applyBorder="1"/>
    <xf numFmtId="41" fontId="33" fillId="0" borderId="4" xfId="0" applyNumberFormat="1" applyFont="1" applyFill="1" applyBorder="1"/>
    <xf numFmtId="41" fontId="29" fillId="2" borderId="4" xfId="0" applyNumberFormat="1" applyFont="1" applyFill="1" applyBorder="1"/>
    <xf numFmtId="41" fontId="29" fillId="6" borderId="4" xfId="0" applyNumberFormat="1" applyFont="1" applyFill="1" applyBorder="1"/>
    <xf numFmtId="41" fontId="29" fillId="0" borderId="4" xfId="0" applyNumberFormat="1" applyFont="1" applyFill="1" applyBorder="1" applyAlignment="1">
      <alignment horizontal="center" vertical="center"/>
    </xf>
    <xf numFmtId="0" fontId="7" fillId="2" borderId="4" xfId="0" applyFont="1" applyFill="1" applyBorder="1" applyAlignment="1">
      <alignment horizontal="center"/>
    </xf>
    <xf numFmtId="0" fontId="32" fillId="5" borderId="7" xfId="0" applyFont="1" applyFill="1" applyBorder="1" applyAlignment="1">
      <alignment vertical="top" wrapText="1"/>
    </xf>
    <xf numFmtId="167" fontId="32" fillId="5" borderId="7" xfId="0" applyNumberFormat="1" applyFont="1" applyFill="1" applyBorder="1" applyAlignment="1">
      <alignment vertical="top" wrapText="1"/>
    </xf>
    <xf numFmtId="167" fontId="32" fillId="5" borderId="7" xfId="0" applyNumberFormat="1" applyFont="1" applyFill="1" applyBorder="1" applyAlignment="1">
      <alignment horizontal="center" vertical="top" wrapText="1"/>
    </xf>
    <xf numFmtId="9" fontId="32" fillId="5" borderId="7" xfId="0" applyNumberFormat="1" applyFont="1" applyFill="1" applyBorder="1" applyAlignment="1">
      <alignment vertical="top" wrapText="1"/>
    </xf>
    <xf numFmtId="9" fontId="31" fillId="0" borderId="0" xfId="0" applyNumberFormat="1" applyFont="1" applyBorder="1"/>
    <xf numFmtId="0" fontId="32" fillId="0" borderId="0" xfId="0" applyFont="1" applyFill="1" applyBorder="1" applyAlignment="1">
      <alignment vertical="top" wrapText="1"/>
    </xf>
    <xf numFmtId="3" fontId="31" fillId="0" borderId="0" xfId="0" applyNumberFormat="1" applyFont="1" applyBorder="1" applyAlignment="1"/>
    <xf numFmtId="0" fontId="31" fillId="0" borderId="0" xfId="0" applyFont="1" applyBorder="1" applyAlignment="1"/>
    <xf numFmtId="9" fontId="31" fillId="0" borderId="8" xfId="0" applyNumberFormat="1" applyFont="1" applyBorder="1"/>
    <xf numFmtId="0" fontId="2" fillId="0" borderId="0" xfId="0" applyFont="1" applyAlignment="1"/>
    <xf numFmtId="0" fontId="3" fillId="0" borderId="0" xfId="0" applyFont="1" applyAlignment="1"/>
    <xf numFmtId="0" fontId="2" fillId="0" borderId="0" xfId="0" applyFont="1" applyAlignment="1">
      <alignment horizontal="left"/>
    </xf>
    <xf numFmtId="0" fontId="2" fillId="0" borderId="0" xfId="0" applyFont="1"/>
    <xf numFmtId="0" fontId="2" fillId="0" borderId="0" xfId="0" applyFont="1" applyFill="1"/>
    <xf numFmtId="0" fontId="2" fillId="0" borderId="1" xfId="0" applyFont="1" applyBorder="1" applyAlignment="1">
      <alignment horizontal="left"/>
    </xf>
    <xf numFmtId="0" fontId="3" fillId="0" borderId="1" xfId="0" applyFont="1" applyBorder="1" applyAlignment="1"/>
    <xf numFmtId="0" fontId="3" fillId="0" borderId="1" xfId="0" applyFont="1" applyFill="1" applyBorder="1" applyAlignment="1"/>
    <xf numFmtId="0" fontId="3" fillId="0" borderId="1" xfId="0" applyFont="1" applyFill="1" applyBorder="1"/>
    <xf numFmtId="15" fontId="2" fillId="0" borderId="0" xfId="0" applyNumberFormat="1" applyFont="1" applyBorder="1"/>
    <xf numFmtId="0" fontId="3" fillId="0" borderId="3" xfId="0" applyFont="1" applyFill="1" applyBorder="1" applyAlignment="1"/>
    <xf numFmtId="0" fontId="0" fillId="0" borderId="3" xfId="0" applyFill="1" applyBorder="1" applyAlignment="1"/>
    <xf numFmtId="165" fontId="3" fillId="4" borderId="0" xfId="0" applyNumberFormat="1" applyFont="1" applyFill="1"/>
    <xf numFmtId="0" fontId="3" fillId="0" borderId="0" xfId="0" applyFont="1" applyFill="1" applyBorder="1"/>
    <xf numFmtId="0" fontId="2" fillId="0" borderId="0" xfId="0" applyFont="1" applyFill="1" applyAlignment="1">
      <alignment horizontal="center"/>
    </xf>
    <xf numFmtId="0" fontId="2" fillId="0" borderId="2" xfId="0" applyFont="1" applyFill="1" applyBorder="1" applyAlignment="1">
      <alignment horizontal="center"/>
    </xf>
    <xf numFmtId="164" fontId="2" fillId="0" borderId="2" xfId="0" applyNumberFormat="1" applyFont="1" applyFill="1" applyBorder="1" applyAlignment="1">
      <alignment horizontal="center"/>
    </xf>
    <xf numFmtId="0" fontId="3" fillId="0" borderId="4" xfId="0" applyFont="1" applyFill="1" applyBorder="1"/>
    <xf numFmtId="170" fontId="2" fillId="0" borderId="0" xfId="0" applyNumberFormat="1" applyFont="1" applyFill="1" applyBorder="1" applyAlignment="1">
      <alignment horizontal="right"/>
    </xf>
    <xf numFmtId="41" fontId="2" fillId="3" borderId="4" xfId="2" applyNumberFormat="1" applyFont="1" applyFill="1" applyBorder="1" applyAlignment="1">
      <alignment horizontal="right"/>
    </xf>
    <xf numFmtId="0" fontId="3" fillId="0" borderId="0" xfId="0" applyFont="1" applyAlignment="1">
      <alignment horizontal="left" indent="1"/>
    </xf>
    <xf numFmtId="41" fontId="2" fillId="0" borderId="0" xfId="2" applyNumberFormat="1" applyFont="1" applyFill="1" applyBorder="1" applyAlignment="1">
      <alignment horizontal="right"/>
    </xf>
    <xf numFmtId="0" fontId="3" fillId="0" borderId="4" xfId="0" applyFont="1" applyFill="1" applyBorder="1" applyAlignment="1">
      <alignment horizontal="left" indent="1"/>
    </xf>
    <xf numFmtId="0" fontId="0" fillId="0" borderId="0" xfId="0" applyBorder="1" applyAlignment="1">
      <alignment horizontal="center"/>
    </xf>
    <xf numFmtId="0" fontId="0" fillId="0" borderId="0" xfId="0" applyAlignment="1"/>
    <xf numFmtId="0" fontId="7" fillId="0" borderId="0" xfId="0" applyFont="1" applyAlignment="1"/>
    <xf numFmtId="0" fontId="0" fillId="0" borderId="4" xfId="0" applyBorder="1" applyAlignment="1"/>
    <xf numFmtId="8" fontId="15" fillId="0" borderId="0" xfId="0" applyNumberFormat="1" applyFont="1" applyBorder="1" applyAlignment="1">
      <alignment vertical="top" wrapText="1"/>
    </xf>
    <xf numFmtId="0" fontId="0" fillId="0" borderId="5" xfId="0" applyBorder="1" applyAlignment="1"/>
    <xf numFmtId="0" fontId="0" fillId="0" borderId="6" xfId="0" applyBorder="1" applyAlignment="1"/>
    <xf numFmtId="0" fontId="0" fillId="0" borderId="0" xfId="0" applyBorder="1" applyAlignment="1"/>
    <xf numFmtId="0" fontId="0" fillId="0" borderId="4" xfId="0" applyBorder="1" applyAlignment="1">
      <alignment horizontal="left" indent="1"/>
    </xf>
    <xf numFmtId="49" fontId="0" fillId="0" borderId="4" xfId="0" applyNumberFormat="1" applyBorder="1" applyAlignment="1">
      <alignment horizontal="center"/>
    </xf>
    <xf numFmtId="49" fontId="7" fillId="2" borderId="4" xfId="0" applyNumberFormat="1" applyFont="1" applyFill="1" applyBorder="1" applyAlignment="1">
      <alignment horizontal="center"/>
    </xf>
    <xf numFmtId="41" fontId="0" fillId="0" borderId="0" xfId="0" applyNumberFormat="1" applyFill="1" applyBorder="1"/>
    <xf numFmtId="169" fontId="0" fillId="0" borderId="0" xfId="0" applyNumberFormat="1" applyFill="1" applyBorder="1"/>
    <xf numFmtId="0" fontId="0" fillId="0" borderId="0" xfId="0" applyNumberFormat="1" applyFill="1" applyBorder="1"/>
    <xf numFmtId="7" fontId="7" fillId="0" borderId="0" xfId="0" applyNumberFormat="1" applyFont="1" applyFill="1" applyBorder="1"/>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center"/>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right"/>
    </xf>
    <xf numFmtId="0" fontId="7" fillId="0" borderId="0" xfId="0" applyFont="1" applyAlignment="1">
      <alignment horizontal="left"/>
    </xf>
    <xf numFmtId="0" fontId="7" fillId="0" borderId="0" xfId="0" applyFont="1" applyAlignment="1"/>
    <xf numFmtId="0" fontId="0" fillId="0" borderId="0" xfId="0" applyAlignment="1"/>
    <xf numFmtId="0" fontId="0" fillId="0" borderId="0" xfId="0" applyBorder="1" applyAlignment="1">
      <alignment horizontal="center"/>
    </xf>
    <xf numFmtId="0" fontId="0" fillId="0" borderId="0" xfId="0" applyAlignment="1">
      <alignment horizontal="left" wrapText="1"/>
    </xf>
    <xf numFmtId="8" fontId="15" fillId="0" borderId="0" xfId="0" applyNumberFormat="1" applyFont="1" applyBorder="1" applyAlignment="1">
      <alignment horizontal="right" vertical="top" wrapText="1"/>
    </xf>
    <xf numFmtId="0" fontId="11" fillId="0" borderId="4" xfId="0" applyFont="1" applyBorder="1" applyAlignment="1"/>
    <xf numFmtId="0" fontId="0" fillId="0" borderId="5" xfId="0" applyBorder="1" applyAlignment="1">
      <alignment horizontal="center" vertical="top" wrapText="1"/>
    </xf>
    <xf numFmtId="0" fontId="0" fillId="0" borderId="6" xfId="0" applyBorder="1" applyAlignment="1">
      <alignment horizontal="center" vertical="top" wrapText="1"/>
    </xf>
    <xf numFmtId="0" fontId="11" fillId="0" borderId="7" xfId="0" applyFont="1" applyBorder="1" applyAlignment="1"/>
    <xf numFmtId="0" fontId="11" fillId="2" borderId="0" xfId="0" applyFont="1" applyFill="1" applyBorder="1" applyAlignment="1">
      <alignment horizontal="center"/>
    </xf>
    <xf numFmtId="0" fontId="25" fillId="2" borderId="0" xfId="0" applyFont="1" applyFill="1" applyBorder="1" applyAlignment="1">
      <alignment horizontal="left"/>
    </xf>
    <xf numFmtId="0" fontId="13" fillId="0" borderId="4" xfId="0" applyFont="1" applyBorder="1" applyAlignment="1">
      <alignment horizontal="center" vertical="top" wrapText="1"/>
    </xf>
    <xf numFmtId="0" fontId="0" fillId="0" borderId="4" xfId="0" applyFont="1" applyBorder="1" applyAlignment="1">
      <alignment horizontal="center"/>
    </xf>
    <xf numFmtId="0" fontId="13" fillId="0" borderId="4" xfId="0" applyFont="1" applyBorder="1" applyAlignment="1">
      <alignment horizontal="justify" vertical="top" wrapText="1"/>
    </xf>
    <xf numFmtId="0" fontId="0" fillId="0" borderId="4" xfId="0" applyFont="1" applyBorder="1" applyAlignment="1"/>
    <xf numFmtId="0" fontId="13" fillId="0" borderId="7" xfId="0" applyFont="1" applyFill="1" applyBorder="1"/>
    <xf numFmtId="0" fontId="11" fillId="4" borderId="0" xfId="0" applyFont="1" applyFill="1" applyAlignment="1"/>
    <xf numFmtId="0" fontId="0" fillId="4" borderId="0" xfId="0" applyFill="1" applyAlignment="1"/>
    <xf numFmtId="0" fontId="13" fillId="0" borderId="5" xfId="0" applyFont="1" applyFill="1" applyBorder="1" applyAlignment="1">
      <alignment horizontal="center" vertical="center" wrapText="1"/>
    </xf>
    <xf numFmtId="0" fontId="0" fillId="0" borderId="6" xfId="0" applyBorder="1" applyAlignment="1">
      <alignment horizontal="center" vertical="center" wrapText="1"/>
    </xf>
    <xf numFmtId="0" fontId="34" fillId="0" borderId="5" xfId="0" applyFont="1" applyBorder="1" applyAlignment="1">
      <alignment horizontal="left"/>
    </xf>
    <xf numFmtId="0" fontId="34" fillId="0" borderId="6" xfId="0" applyFont="1" applyBorder="1" applyAlignment="1">
      <alignment horizontal="left"/>
    </xf>
    <xf numFmtId="0" fontId="26" fillId="2" borderId="0" xfId="0" applyFont="1" applyFill="1" applyAlignment="1">
      <alignment horizontal="center"/>
    </xf>
    <xf numFmtId="0" fontId="0" fillId="0" borderId="7" xfId="0" applyBorder="1" applyAlignment="1"/>
    <xf numFmtId="0" fontId="2" fillId="0" borderId="0" xfId="0" applyFont="1" applyAlignment="1"/>
    <xf numFmtId="0" fontId="33" fillId="0" borderId="0" xfId="0" applyFont="1" applyFill="1" applyAlignment="1">
      <alignment horizontal="center"/>
    </xf>
    <xf numFmtId="0" fontId="33" fillId="0" borderId="10" xfId="0" applyFont="1" applyFill="1" applyBorder="1" applyAlignment="1">
      <alignment horizontal="center"/>
    </xf>
    <xf numFmtId="0" fontId="3" fillId="0" borderId="4" xfId="0" applyFont="1" applyBorder="1" applyAlignment="1">
      <alignment horizontal="left"/>
    </xf>
    <xf numFmtId="0" fontId="0" fillId="0" borderId="4" xfId="0" applyBorder="1" applyAlignment="1"/>
    <xf numFmtId="0" fontId="35" fillId="0" borderId="4" xfId="0" applyFont="1" applyBorder="1" applyAlignment="1"/>
    <xf numFmtId="0" fontId="3" fillId="0" borderId="4" xfId="0" applyFont="1" applyBorder="1" applyAlignment="1">
      <alignment horizontal="left" indent="1"/>
    </xf>
    <xf numFmtId="0" fontId="0" fillId="0" borderId="4" xfId="0" applyBorder="1" applyAlignment="1">
      <alignment horizontal="left" indent="1"/>
    </xf>
    <xf numFmtId="0" fontId="2" fillId="2" borderId="4" xfId="0" applyFont="1" applyFill="1" applyBorder="1" applyAlignment="1"/>
    <xf numFmtId="0" fontId="0" fillId="2" borderId="4" xfId="0" applyFill="1" applyBorder="1" applyAlignment="1"/>
    <xf numFmtId="0" fontId="3" fillId="0" borderId="0" xfId="0" applyFont="1" applyFill="1" applyAlignment="1"/>
    <xf numFmtId="17" fontId="2" fillId="0" borderId="0" xfId="0" applyNumberFormat="1" applyFont="1" applyFill="1" applyBorder="1" applyAlignment="1">
      <alignment horizontal="center"/>
    </xf>
    <xf numFmtId="0" fontId="3" fillId="0" borderId="0" xfId="0" applyFont="1" applyFill="1" applyAlignment="1">
      <alignment horizontal="center"/>
    </xf>
    <xf numFmtId="0" fontId="2" fillId="0" borderId="4" xfId="0" applyFont="1" applyBorder="1" applyAlignment="1"/>
    <xf numFmtId="0" fontId="2" fillId="0" borderId="4" xfId="0" applyFont="1" applyBorder="1" applyAlignment="1">
      <alignment horizontal="left" indent="1"/>
    </xf>
    <xf numFmtId="0" fontId="7" fillId="0" borderId="4" xfId="0" applyFont="1" applyBorder="1" applyAlignment="1"/>
    <xf numFmtId="0" fontId="6" fillId="0" borderId="0" xfId="0" applyFont="1" applyBorder="1" applyAlignment="1">
      <alignment wrapText="1"/>
    </xf>
    <xf numFmtId="0" fontId="5" fillId="0" borderId="0" xfId="0" applyFont="1" applyAlignment="1">
      <alignment wrapText="1"/>
    </xf>
    <xf numFmtId="0" fontId="0" fillId="0" borderId="2" xfId="0" applyBorder="1" applyAlignment="1">
      <alignment horizontal="center"/>
    </xf>
    <xf numFmtId="0" fontId="7" fillId="0" borderId="2" xfId="0" applyFont="1" applyBorder="1" applyAlignment="1">
      <alignment horizontal="right"/>
    </xf>
    <xf numFmtId="0" fontId="32" fillId="0" borderId="0" xfId="0" applyFont="1" applyFill="1" applyBorder="1" applyAlignment="1">
      <alignment vertical="top" wrapText="1"/>
    </xf>
    <xf numFmtId="0" fontId="31" fillId="0" borderId="0" xfId="0" applyFont="1" applyBorder="1" applyAlignment="1"/>
    <xf numFmtId="0" fontId="32" fillId="0" borderId="8" xfId="0" applyFont="1" applyFill="1" applyBorder="1" applyAlignment="1">
      <alignment vertical="top" wrapText="1"/>
    </xf>
    <xf numFmtId="0" fontId="31" fillId="0" borderId="8" xfId="0" applyFont="1" applyBorder="1" applyAlignment="1"/>
    <xf numFmtId="0" fontId="30" fillId="0" borderId="4" xfId="0" applyFont="1" applyBorder="1" applyAlignment="1">
      <alignment horizontal="center" vertical="top" wrapText="1"/>
    </xf>
    <xf numFmtId="0" fontId="30" fillId="0" borderId="7" xfId="0" applyNumberFormat="1" applyFont="1" applyBorder="1" applyAlignment="1">
      <alignment horizontal="center" vertical="center" wrapText="1"/>
    </xf>
    <xf numFmtId="0" fontId="30" fillId="0" borderId="9" xfId="0" applyNumberFormat="1" applyFont="1" applyBorder="1" applyAlignment="1">
      <alignment horizontal="center" vertical="center" wrapText="1"/>
    </xf>
    <xf numFmtId="167" fontId="7" fillId="0" borderId="0" xfId="0" applyNumberFormat="1" applyFont="1" applyBorder="1" applyAlignment="1">
      <alignment horizontal="right"/>
    </xf>
    <xf numFmtId="0" fontId="22" fillId="0" borderId="0" xfId="0" applyFont="1" applyAlignment="1">
      <alignment horizontal="left"/>
    </xf>
    <xf numFmtId="0" fontId="7" fillId="0" borderId="0" xfId="0" applyFont="1" applyAlignment="1">
      <alignment horizontal="right"/>
    </xf>
    <xf numFmtId="0" fontId="7" fillId="2" borderId="5" xfId="0" applyFont="1" applyFill="1" applyBorder="1" applyAlignment="1">
      <alignment horizontal="left"/>
    </xf>
    <xf numFmtId="0" fontId="7" fillId="2" borderId="6" xfId="0" applyFont="1" applyFill="1" applyBorder="1" applyAlignment="1">
      <alignment horizontal="left"/>
    </xf>
    <xf numFmtId="0" fontId="7" fillId="2" borderId="4" xfId="0" applyFont="1" applyFill="1" applyBorder="1" applyAlignment="1"/>
  </cellXfs>
  <cellStyles count="5">
    <cellStyle name="Comma" xfId="1" builtinId="3"/>
    <cellStyle name="Comma [0] - Debits" xfId="3"/>
    <cellStyle name="Currency [0] - Debits" xfId="2"/>
    <cellStyle name="Normal" xfId="0" builtinId="0"/>
    <cellStyle name="Normal_Balance Sheet" xfId="4"/>
  </cellStyles>
  <dxfs count="6">
    <dxf>
      <fill>
        <patternFill>
          <bgColor theme="8" tint="0.79998168889431442"/>
        </patternFill>
      </fill>
    </dxf>
    <dxf>
      <fill>
        <patternFill>
          <bgColor theme="8" tint="0.79998168889431442"/>
        </patternFill>
      </fill>
    </dxf>
    <dxf>
      <numFmt numFmtId="32" formatCode="_-&quot;$&quot;* #,##0_-;\-&quot;$&quot;* #,##0_-;_-&quot;$&quot;* &quot;-&quot;_-;_-@_-"/>
      <fill>
        <patternFill>
          <bgColor theme="8" tint="0.79998168889431442"/>
        </patternFill>
      </fill>
    </dxf>
    <dxf>
      <numFmt numFmtId="32" formatCode="_-&quot;$&quot;* #,##0_-;\-&quot;$&quot;* #,##0_-;_-&quot;$&quot;* &quot;-&quot;_-;_-@_-"/>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rry/Downloads/3-step%20rate%20cu%20mete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UB/Wp/Water%20and%20Sewer/2013-14%20Testing/Worksheets-GG/1-step%20rate-gallons-blan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verview-Page 1"/>
      <sheetName val="WCS-Page 2"/>
      <sheetName val="Financial Projections-Page 3"/>
      <sheetName val="Explanations-Page 4"/>
      <sheetName val="Rate Calculator-Page 5"/>
      <sheetName val="Table of Proposed Rates-Page 6"/>
      <sheetName val="Minimum Quarterly-Page 7"/>
      <sheetName val="Proof of Revenue-Page 8"/>
      <sheetName val="Sheet1"/>
    </sheetNames>
    <sheetDataSet>
      <sheetData sheetId="0"/>
      <sheetData sheetId="1">
        <row r="3">
          <cell r="F3">
            <v>0</v>
          </cell>
        </row>
      </sheetData>
      <sheetData sheetId="2">
        <row r="13">
          <cell r="C13">
            <v>0</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overview"/>
      <sheetName val="work cap- deb tax"/>
      <sheetName val="fin proj"/>
      <sheetName val="Explanations"/>
      <sheetName val="Rate calculator"/>
      <sheetName val="Table of proposed charges"/>
      <sheetName val="Minimum Quarterly"/>
      <sheetName val="Proof of revenu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80"/>
  <sheetViews>
    <sheetView topLeftCell="A37" workbookViewId="0">
      <selection activeCell="M52" sqref="M52"/>
    </sheetView>
  </sheetViews>
  <sheetFormatPr defaultRowHeight="15"/>
  <sheetData>
    <row r="1" spans="1:10">
      <c r="B1" s="140"/>
      <c r="H1" s="253" t="s">
        <v>217</v>
      </c>
      <c r="I1" s="253"/>
    </row>
    <row r="2" spans="1:10">
      <c r="A2" s="250" t="s">
        <v>172</v>
      </c>
      <c r="B2" s="250"/>
      <c r="C2" s="250"/>
      <c r="D2" s="250"/>
      <c r="E2" s="250"/>
      <c r="F2" s="250"/>
      <c r="G2" s="250"/>
      <c r="H2" s="250"/>
      <c r="I2" s="250"/>
    </row>
    <row r="3" spans="1:10">
      <c r="A3" s="254" t="s">
        <v>218</v>
      </c>
      <c r="B3" s="255"/>
      <c r="C3" s="255"/>
      <c r="D3" s="255"/>
      <c r="E3" s="255"/>
      <c r="F3" s="255"/>
      <c r="G3" s="255"/>
      <c r="I3" s="139"/>
    </row>
    <row r="4" spans="1:10" ht="57" customHeight="1">
      <c r="B4" s="248" t="s">
        <v>173</v>
      </c>
      <c r="C4" s="249"/>
      <c r="D4" s="249"/>
      <c r="E4" s="249"/>
      <c r="F4" s="249"/>
      <c r="G4" s="249"/>
      <c r="H4" s="249"/>
      <c r="I4" s="249"/>
    </row>
    <row r="5" spans="1:10" ht="20.25" customHeight="1">
      <c r="A5" s="254" t="s">
        <v>219</v>
      </c>
      <c r="B5" s="255"/>
      <c r="C5" s="255"/>
      <c r="D5" s="255"/>
      <c r="E5" s="255"/>
      <c r="F5" s="255"/>
      <c r="G5" s="255"/>
      <c r="I5" s="139"/>
    </row>
    <row r="6" spans="1:10" ht="114.75" customHeight="1">
      <c r="A6" s="137"/>
      <c r="B6" s="248" t="s">
        <v>220</v>
      </c>
      <c r="C6" s="249"/>
      <c r="D6" s="249"/>
      <c r="E6" s="249"/>
      <c r="F6" s="249"/>
      <c r="G6" s="249"/>
      <c r="H6" s="249"/>
      <c r="I6" s="249"/>
    </row>
    <row r="7" spans="1:10" s="85" customFormat="1" ht="37.5" customHeight="1">
      <c r="A7" s="137"/>
      <c r="B7" s="251" t="s">
        <v>221</v>
      </c>
      <c r="C7" s="252"/>
      <c r="D7" s="252"/>
      <c r="E7" s="252"/>
      <c r="F7" s="252"/>
      <c r="G7" s="252"/>
      <c r="H7" s="252"/>
      <c r="I7" s="252"/>
      <c r="J7" s="137"/>
    </row>
    <row r="8" spans="1:10" s="85" customFormat="1" ht="49.5" customHeight="1">
      <c r="A8" s="137"/>
      <c r="B8" s="248" t="s">
        <v>174</v>
      </c>
      <c r="C8" s="249"/>
      <c r="D8" s="249"/>
      <c r="E8" s="249"/>
      <c r="F8" s="249"/>
      <c r="G8" s="249"/>
      <c r="H8" s="249"/>
      <c r="I8" s="249"/>
      <c r="J8" s="137"/>
    </row>
    <row r="9" spans="1:10" s="85" customFormat="1" ht="25.5" customHeight="1">
      <c r="A9" s="254" t="s">
        <v>222</v>
      </c>
      <c r="B9" s="255"/>
      <c r="C9" s="255"/>
      <c r="D9" s="255"/>
      <c r="E9" s="255"/>
      <c r="F9" s="255"/>
      <c r="G9" s="255"/>
      <c r="H9"/>
      <c r="I9" s="139"/>
      <c r="J9" s="137"/>
    </row>
    <row r="10" spans="1:10" ht="50.25" customHeight="1">
      <c r="B10" s="248" t="s">
        <v>223</v>
      </c>
      <c r="C10" s="249"/>
      <c r="D10" s="249"/>
      <c r="E10" s="249"/>
      <c r="F10" s="249"/>
      <c r="G10" s="249"/>
      <c r="H10" s="249"/>
      <c r="I10" s="249"/>
    </row>
    <row r="11" spans="1:10" ht="60" customHeight="1">
      <c r="B11" s="248" t="s">
        <v>175</v>
      </c>
      <c r="C11" s="249"/>
      <c r="D11" s="249"/>
      <c r="E11" s="249"/>
      <c r="F11" s="249"/>
      <c r="G11" s="249"/>
      <c r="H11" s="249"/>
      <c r="I11" s="249"/>
    </row>
    <row r="12" spans="1:10" ht="26.25" customHeight="1">
      <c r="B12" s="248" t="s">
        <v>224</v>
      </c>
      <c r="C12" s="249"/>
      <c r="D12" s="249"/>
      <c r="E12" s="249"/>
      <c r="F12" s="249"/>
      <c r="G12" s="249"/>
      <c r="H12" s="249"/>
      <c r="I12" s="249"/>
    </row>
    <row r="13" spans="1:10" ht="23.25" customHeight="1">
      <c r="A13" s="254" t="s">
        <v>225</v>
      </c>
      <c r="B13" s="256"/>
      <c r="C13" s="256"/>
      <c r="D13" s="256"/>
      <c r="E13" s="256"/>
      <c r="F13" s="256"/>
      <c r="G13" s="256"/>
      <c r="I13" s="139"/>
    </row>
    <row r="14" spans="1:10" ht="52.5" customHeight="1">
      <c r="B14" s="248" t="s">
        <v>176</v>
      </c>
      <c r="C14" s="249"/>
      <c r="D14" s="249"/>
      <c r="E14" s="249"/>
      <c r="F14" s="249"/>
      <c r="G14" s="249"/>
      <c r="H14" s="249"/>
      <c r="I14" s="249"/>
    </row>
    <row r="15" spans="1:10" ht="78" customHeight="1">
      <c r="B15" s="248" t="s">
        <v>177</v>
      </c>
      <c r="C15" s="249"/>
      <c r="D15" s="249"/>
      <c r="E15" s="249"/>
      <c r="F15" s="249"/>
      <c r="G15" s="249"/>
      <c r="H15" s="249"/>
      <c r="I15" s="249"/>
    </row>
    <row r="16" spans="1:10" ht="20.25" customHeight="1">
      <c r="A16" s="254" t="s">
        <v>226</v>
      </c>
      <c r="B16" s="254"/>
      <c r="C16" s="254"/>
      <c r="D16" s="254"/>
      <c r="E16" s="254"/>
      <c r="F16" s="254"/>
      <c r="G16" s="254"/>
      <c r="I16" s="139"/>
    </row>
    <row r="17" spans="1:9" ht="51" customHeight="1">
      <c r="B17" s="248" t="s">
        <v>178</v>
      </c>
      <c r="C17" s="248"/>
      <c r="D17" s="248"/>
      <c r="E17" s="248"/>
      <c r="F17" s="248"/>
      <c r="G17" s="248"/>
      <c r="H17" s="248"/>
      <c r="I17" s="248"/>
    </row>
    <row r="18" spans="1:9" ht="105" customHeight="1">
      <c r="B18" s="248" t="s">
        <v>227</v>
      </c>
      <c r="C18" s="248"/>
      <c r="D18" s="248"/>
      <c r="E18" s="248"/>
      <c r="F18" s="248"/>
      <c r="G18" s="248"/>
      <c r="H18" s="248"/>
      <c r="I18" s="248"/>
    </row>
    <row r="19" spans="1:9" ht="68.25" customHeight="1">
      <c r="B19" s="248" t="s">
        <v>179</v>
      </c>
      <c r="C19" s="248"/>
      <c r="D19" s="248"/>
      <c r="E19" s="248"/>
      <c r="F19" s="248"/>
      <c r="G19" s="248"/>
      <c r="H19" s="248"/>
      <c r="I19" s="248"/>
    </row>
    <row r="20" spans="1:9" ht="62.25" customHeight="1">
      <c r="B20" s="248" t="s">
        <v>180</v>
      </c>
      <c r="C20" s="248"/>
      <c r="D20" s="248"/>
      <c r="E20" s="248"/>
      <c r="F20" s="248"/>
      <c r="G20" s="248"/>
      <c r="H20" s="248"/>
      <c r="I20" s="248"/>
    </row>
    <row r="21" spans="1:9" ht="26.25" customHeight="1">
      <c r="B21" s="86" t="s">
        <v>181</v>
      </c>
    </row>
    <row r="22" spans="1:9" ht="39.75" customHeight="1">
      <c r="B22" s="248" t="s">
        <v>182</v>
      </c>
      <c r="C22" s="248"/>
      <c r="D22" s="248"/>
      <c r="E22" s="248"/>
      <c r="F22" s="248"/>
      <c r="G22" s="248"/>
      <c r="H22" s="248"/>
      <c r="I22" s="248"/>
    </row>
    <row r="23" spans="1:9" ht="15" customHeight="1">
      <c r="B23" s="86" t="s">
        <v>183</v>
      </c>
    </row>
    <row r="24" spans="1:9" ht="72.75" customHeight="1">
      <c r="B24" s="248" t="s">
        <v>184</v>
      </c>
      <c r="C24" s="248"/>
      <c r="D24" s="248"/>
      <c r="E24" s="248"/>
      <c r="F24" s="248"/>
      <c r="G24" s="248"/>
      <c r="H24" s="248"/>
      <c r="I24" s="248"/>
    </row>
    <row r="25" spans="1:9">
      <c r="B25" s="86" t="s">
        <v>185</v>
      </c>
    </row>
    <row r="26" spans="1:9" ht="68.25" customHeight="1">
      <c r="B26" s="248" t="s">
        <v>186</v>
      </c>
      <c r="C26" s="249"/>
      <c r="D26" s="249"/>
      <c r="E26" s="249"/>
      <c r="F26" s="249"/>
      <c r="G26" s="249"/>
      <c r="H26" s="249"/>
      <c r="I26" s="249"/>
    </row>
    <row r="27" spans="1:9">
      <c r="B27" s="86" t="s">
        <v>187</v>
      </c>
    </row>
    <row r="28" spans="1:9" ht="114" customHeight="1">
      <c r="B28" s="248" t="s">
        <v>188</v>
      </c>
      <c r="C28" s="249"/>
      <c r="D28" s="249"/>
      <c r="E28" s="249"/>
      <c r="F28" s="249"/>
      <c r="G28" s="249"/>
      <c r="H28" s="249"/>
      <c r="I28" s="249"/>
    </row>
    <row r="29" spans="1:9">
      <c r="A29" s="254" t="s">
        <v>228</v>
      </c>
      <c r="B29" s="256"/>
      <c r="C29" s="256"/>
      <c r="D29" s="256"/>
      <c r="E29" s="256"/>
      <c r="F29" s="256"/>
      <c r="G29" s="256"/>
      <c r="I29" s="139"/>
    </row>
    <row r="30" spans="1:9" ht="53.25" customHeight="1">
      <c r="B30" s="248" t="s">
        <v>176</v>
      </c>
      <c r="C30" s="249"/>
      <c r="D30" s="249"/>
      <c r="E30" s="249"/>
      <c r="F30" s="249"/>
      <c r="G30" s="249"/>
      <c r="H30" s="249"/>
      <c r="I30" s="249"/>
    </row>
    <row r="31" spans="1:9" ht="86.25" customHeight="1">
      <c r="B31" s="248" t="s">
        <v>177</v>
      </c>
      <c r="C31" s="249"/>
      <c r="D31" s="249"/>
      <c r="E31" s="249"/>
      <c r="F31" s="249"/>
      <c r="G31" s="249"/>
      <c r="H31" s="249"/>
      <c r="I31" s="249"/>
    </row>
    <row r="32" spans="1:9" ht="19.5" customHeight="1">
      <c r="A32" s="254" t="s">
        <v>229</v>
      </c>
      <c r="B32" s="256"/>
      <c r="C32" s="256"/>
      <c r="D32" s="256"/>
      <c r="E32" s="256"/>
      <c r="F32" s="256"/>
      <c r="G32" s="256"/>
      <c r="I32" s="139"/>
    </row>
    <row r="33" spans="1:9">
      <c r="B33" s="248" t="s">
        <v>189</v>
      </c>
      <c r="C33" s="249"/>
      <c r="D33" s="249"/>
      <c r="E33" s="249"/>
      <c r="F33" s="249"/>
      <c r="G33" s="249"/>
      <c r="H33" s="249"/>
      <c r="I33" s="249"/>
    </row>
    <row r="34" spans="1:9" ht="63" customHeight="1">
      <c r="B34" s="248" t="s">
        <v>190</v>
      </c>
      <c r="C34" s="249"/>
      <c r="D34" s="249"/>
      <c r="E34" s="249"/>
      <c r="F34" s="249"/>
      <c r="G34" s="249"/>
      <c r="H34" s="249"/>
      <c r="I34" s="249"/>
    </row>
    <row r="35" spans="1:9" ht="19.5" customHeight="1">
      <c r="A35" s="254" t="s">
        <v>230</v>
      </c>
      <c r="B35" s="256"/>
      <c r="C35" s="256"/>
      <c r="D35" s="256"/>
      <c r="E35" s="256"/>
      <c r="F35" s="256"/>
      <c r="G35" s="256"/>
      <c r="I35" s="139"/>
    </row>
    <row r="36" spans="1:9" ht="111.75" customHeight="1">
      <c r="B36" s="248" t="s">
        <v>231</v>
      </c>
      <c r="C36" s="249"/>
      <c r="D36" s="249"/>
      <c r="E36" s="249"/>
      <c r="F36" s="249"/>
      <c r="G36" s="249"/>
      <c r="H36" s="249"/>
      <c r="I36" s="249"/>
    </row>
    <row r="37" spans="1:9" ht="107.25" customHeight="1"/>
    <row r="42" spans="1:9">
      <c r="A42" s="141" t="s">
        <v>232</v>
      </c>
      <c r="B42" s="141"/>
      <c r="C42" s="141"/>
      <c r="D42" s="141"/>
      <c r="E42" s="141"/>
      <c r="F42" s="141"/>
      <c r="G42" s="141"/>
      <c r="H42" s="141"/>
      <c r="I42" s="141"/>
    </row>
    <row r="43" spans="1:9">
      <c r="A43" s="138"/>
    </row>
    <row r="44" spans="1:9" ht="15" customHeight="1">
      <c r="A44" s="258" t="s">
        <v>233</v>
      </c>
      <c r="B44" s="258"/>
      <c r="C44" s="258"/>
      <c r="D44" s="258"/>
      <c r="E44" s="258"/>
      <c r="F44" s="258"/>
      <c r="G44" s="258"/>
    </row>
    <row r="45" spans="1:9">
      <c r="A45" s="141" t="s">
        <v>234</v>
      </c>
    </row>
    <row r="46" spans="1:9">
      <c r="A46" s="142" t="s">
        <v>235</v>
      </c>
      <c r="F46" s="143"/>
    </row>
    <row r="47" spans="1:9">
      <c r="A47" s="144"/>
      <c r="B47" t="s">
        <v>44</v>
      </c>
      <c r="D47" s="257"/>
      <c r="E47" s="257"/>
      <c r="H47" s="238"/>
      <c r="I47" s="239"/>
    </row>
    <row r="48" spans="1:9">
      <c r="A48" s="71"/>
      <c r="B48" s="234" t="s">
        <v>236</v>
      </c>
      <c r="D48" s="257"/>
      <c r="E48" s="257"/>
      <c r="H48" s="238"/>
      <c r="I48" s="239"/>
    </row>
    <row r="49" spans="1:9">
      <c r="A49" s="71"/>
      <c r="B49" s="234" t="s">
        <v>237</v>
      </c>
      <c r="D49" s="257"/>
      <c r="E49" s="257"/>
      <c r="H49" s="238"/>
      <c r="I49" s="239"/>
    </row>
    <row r="50" spans="1:9">
      <c r="A50" s="71"/>
      <c r="B50" s="234" t="s">
        <v>238</v>
      </c>
      <c r="D50" s="257"/>
      <c r="E50" s="257"/>
      <c r="H50" s="238"/>
      <c r="I50" s="239"/>
    </row>
    <row r="51" spans="1:9">
      <c r="A51" s="235" t="s">
        <v>239</v>
      </c>
      <c r="B51" s="145"/>
    </row>
    <row r="52" spans="1:9">
      <c r="A52" s="71"/>
    </row>
    <row r="53" spans="1:9">
      <c r="A53" s="234" t="s">
        <v>240</v>
      </c>
      <c r="C53" s="91"/>
      <c r="D53" s="91"/>
    </row>
    <row r="54" spans="1:9">
      <c r="A54" s="91"/>
      <c r="B54" s="146" t="s">
        <v>241</v>
      </c>
      <c r="C54" s="257"/>
      <c r="D54" s="257"/>
      <c r="H54" s="238"/>
      <c r="I54" s="239"/>
    </row>
    <row r="55" spans="1:9">
      <c r="A55" s="91"/>
      <c r="B55" s="233" t="s">
        <v>242</v>
      </c>
      <c r="C55" s="257"/>
      <c r="D55" s="257"/>
      <c r="H55" s="238"/>
      <c r="I55" s="239"/>
    </row>
    <row r="56" spans="1:9">
      <c r="A56" s="91"/>
      <c r="B56" s="233" t="s">
        <v>243</v>
      </c>
      <c r="C56" s="257"/>
      <c r="D56" s="257"/>
      <c r="H56" s="238"/>
      <c r="I56" s="239"/>
    </row>
    <row r="57" spans="1:9">
      <c r="A57" s="91"/>
      <c r="B57" s="233" t="s">
        <v>244</v>
      </c>
      <c r="C57" s="257"/>
      <c r="D57" s="257"/>
      <c r="E57" s="91"/>
      <c r="H57" s="238"/>
      <c r="I57" s="239"/>
    </row>
    <row r="58" spans="1:9">
      <c r="A58" s="141" t="s">
        <v>245</v>
      </c>
    </row>
    <row r="59" spans="1:9">
      <c r="A59" s="71"/>
      <c r="B59" s="234" t="s">
        <v>246</v>
      </c>
      <c r="D59" s="257"/>
      <c r="E59" s="257"/>
      <c r="H59" s="238"/>
      <c r="I59" s="239"/>
    </row>
    <row r="60" spans="1:9">
      <c r="A60" s="71"/>
      <c r="B60" s="234" t="s">
        <v>247</v>
      </c>
      <c r="D60" s="257"/>
      <c r="E60" s="257"/>
      <c r="H60" s="238"/>
      <c r="I60" s="239"/>
    </row>
    <row r="61" spans="1:9">
      <c r="A61" s="71"/>
      <c r="B61" s="234" t="s">
        <v>248</v>
      </c>
      <c r="D61" s="257"/>
      <c r="E61" s="257"/>
      <c r="H61" s="238"/>
      <c r="I61" s="239"/>
    </row>
    <row r="62" spans="1:9">
      <c r="A62" s="91"/>
      <c r="B62" s="147"/>
    </row>
    <row r="63" spans="1:9">
      <c r="A63" s="141" t="s">
        <v>249</v>
      </c>
    </row>
    <row r="64" spans="1:9">
      <c r="A64" s="71"/>
      <c r="B64" s="234" t="s">
        <v>115</v>
      </c>
      <c r="E64" s="257"/>
      <c r="F64" s="257"/>
      <c r="H64" s="238"/>
      <c r="I64" s="239"/>
    </row>
    <row r="65" spans="1:10">
      <c r="A65" s="71"/>
      <c r="B65" s="234" t="s">
        <v>29</v>
      </c>
      <c r="E65" s="257"/>
      <c r="F65" s="257"/>
      <c r="H65" s="238"/>
      <c r="I65" s="239"/>
    </row>
    <row r="66" spans="1:10">
      <c r="A66" s="71"/>
      <c r="B66" s="234" t="s">
        <v>118</v>
      </c>
      <c r="E66" s="257"/>
      <c r="F66" s="257"/>
      <c r="H66" s="238"/>
      <c r="I66" s="239"/>
    </row>
    <row r="67" spans="1:10">
      <c r="A67" s="71"/>
      <c r="B67" s="234" t="s">
        <v>116</v>
      </c>
      <c r="E67" s="257"/>
      <c r="F67" s="257"/>
      <c r="H67" s="238"/>
      <c r="I67" s="239"/>
    </row>
    <row r="68" spans="1:10">
      <c r="A68" s="71"/>
      <c r="B68" s="234" t="s">
        <v>269</v>
      </c>
      <c r="E68" s="257"/>
      <c r="F68" s="257"/>
      <c r="H68" s="238"/>
      <c r="I68" s="239"/>
    </row>
    <row r="69" spans="1:10">
      <c r="A69" s="91"/>
      <c r="B69" s="234"/>
    </row>
    <row r="70" spans="1:10">
      <c r="A70" s="141" t="s">
        <v>250</v>
      </c>
    </row>
    <row r="71" spans="1:10">
      <c r="A71" s="71"/>
      <c r="B71" t="s">
        <v>251</v>
      </c>
      <c r="I71" s="236"/>
      <c r="J71" s="240"/>
    </row>
    <row r="72" spans="1:10">
      <c r="A72" s="71"/>
      <c r="B72" t="s">
        <v>252</v>
      </c>
      <c r="I72" s="236"/>
      <c r="J72" s="240"/>
    </row>
    <row r="73" spans="1:10">
      <c r="A73" s="71"/>
      <c r="B73" t="s">
        <v>253</v>
      </c>
      <c r="I73" s="236"/>
      <c r="J73" s="240"/>
    </row>
    <row r="74" spans="1:10">
      <c r="A74" s="71"/>
      <c r="B74" t="s">
        <v>315</v>
      </c>
      <c r="I74" s="236"/>
      <c r="J74" s="240"/>
    </row>
    <row r="75" spans="1:10">
      <c r="A75" s="71"/>
      <c r="B75" t="s">
        <v>254</v>
      </c>
      <c r="I75" s="236"/>
      <c r="J75" s="240"/>
    </row>
    <row r="76" spans="1:10">
      <c r="A76" s="71"/>
      <c r="B76" t="s">
        <v>255</v>
      </c>
      <c r="I76" s="236"/>
      <c r="J76" s="240"/>
    </row>
    <row r="77" spans="1:10">
      <c r="A77" s="71"/>
      <c r="B77" t="s">
        <v>256</v>
      </c>
      <c r="I77" s="236"/>
      <c r="J77" s="240"/>
    </row>
    <row r="79" spans="1:10">
      <c r="A79" s="141" t="s">
        <v>257</v>
      </c>
    </row>
    <row r="80" spans="1:10">
      <c r="A80" s="71"/>
      <c r="B80" t="s">
        <v>258</v>
      </c>
      <c r="H80" s="238"/>
      <c r="I80" s="239"/>
    </row>
  </sheetData>
  <mergeCells count="49">
    <mergeCell ref="E67:F67"/>
    <mergeCell ref="E68:F68"/>
    <mergeCell ref="E64:F64"/>
    <mergeCell ref="E65:F65"/>
    <mergeCell ref="E66:F66"/>
    <mergeCell ref="D59:E59"/>
    <mergeCell ref="D60:E60"/>
    <mergeCell ref="D61:E61"/>
    <mergeCell ref="C55:D55"/>
    <mergeCell ref="C56:D56"/>
    <mergeCell ref="C57:D57"/>
    <mergeCell ref="D49:E49"/>
    <mergeCell ref="D50:E50"/>
    <mergeCell ref="C54:D54"/>
    <mergeCell ref="A44:G44"/>
    <mergeCell ref="D47:E47"/>
    <mergeCell ref="D48:E48"/>
    <mergeCell ref="B15:I15"/>
    <mergeCell ref="A16:G16"/>
    <mergeCell ref="B18:I18"/>
    <mergeCell ref="A29:G29"/>
    <mergeCell ref="B26:I26"/>
    <mergeCell ref="B28:I28"/>
    <mergeCell ref="A35:G35"/>
    <mergeCell ref="B36:I36"/>
    <mergeCell ref="B24:I24"/>
    <mergeCell ref="B11:I11"/>
    <mergeCell ref="B12:I12"/>
    <mergeCell ref="B14:I14"/>
    <mergeCell ref="B17:I17"/>
    <mergeCell ref="B19:I19"/>
    <mergeCell ref="B20:I20"/>
    <mergeCell ref="B22:I22"/>
    <mergeCell ref="B30:I30"/>
    <mergeCell ref="B34:I34"/>
    <mergeCell ref="B31:I31"/>
    <mergeCell ref="A32:G32"/>
    <mergeCell ref="B33:I33"/>
    <mergeCell ref="A13:G13"/>
    <mergeCell ref="B10:I10"/>
    <mergeCell ref="A2:I2"/>
    <mergeCell ref="B7:I7"/>
    <mergeCell ref="B8:I8"/>
    <mergeCell ref="H1:I1"/>
    <mergeCell ref="A3:G3"/>
    <mergeCell ref="B4:I4"/>
    <mergeCell ref="A5:G5"/>
    <mergeCell ref="B6:I6"/>
    <mergeCell ref="A9:G9"/>
  </mergeCells>
  <pageMargins left="0.70866141732283472" right="0.70866141732283472" top="0.74803149606299213" bottom="0.74803149606299213" header="0.31496062992125984" footer="0.31496062992125984"/>
  <pageSetup paperSize="5" orientation="portrait" horizontalDpi="4294967293" verticalDpi="4294967293" r:id="rId1"/>
</worksheet>
</file>

<file path=xl/worksheets/sheet2.xml><?xml version="1.0" encoding="utf-8"?>
<worksheet xmlns="http://schemas.openxmlformats.org/spreadsheetml/2006/main" xmlns:r="http://schemas.openxmlformats.org/officeDocument/2006/relationships">
  <dimension ref="A1:S73"/>
  <sheetViews>
    <sheetView workbookViewId="0">
      <selection activeCell="A31" sqref="A31"/>
    </sheetView>
  </sheetViews>
  <sheetFormatPr defaultRowHeight="15"/>
  <cols>
    <col min="1" max="4" width="9.140625" style="18"/>
    <col min="5" max="5" width="10.28515625" style="18" customWidth="1"/>
    <col min="6" max="6" width="10" style="18" customWidth="1"/>
    <col min="7" max="7" width="9.140625" style="18"/>
    <col min="8" max="8" width="12.7109375" style="18" bestFit="1" customWidth="1"/>
    <col min="9" max="9" width="12.140625" style="19" bestFit="1" customWidth="1"/>
    <col min="10" max="10" width="11" style="20" customWidth="1"/>
    <col min="11" max="11" width="11.5703125" style="48" customWidth="1"/>
    <col min="12" max="12" width="9.140625" style="20"/>
    <col min="13" max="13" width="12.5703125" style="48" customWidth="1"/>
    <col min="14" max="14" width="10" style="20" bestFit="1" customWidth="1"/>
    <col min="15" max="15" width="9.140625" style="48"/>
    <col min="16" max="17" width="9.140625" style="20"/>
    <col min="18" max="18" width="11.28515625" style="20" customWidth="1"/>
    <col min="19" max="19" width="9.140625" style="20"/>
    <col min="20" max="20" width="80.7109375" style="18" customWidth="1"/>
    <col min="21" max="16384" width="9.140625" style="18"/>
  </cols>
  <sheetData>
    <row r="1" spans="1:16">
      <c r="A1" s="264" t="s">
        <v>259</v>
      </c>
      <c r="B1" s="264"/>
      <c r="C1" s="264"/>
      <c r="D1" s="264"/>
      <c r="E1" s="264"/>
      <c r="F1" s="264"/>
      <c r="G1" s="264"/>
      <c r="H1" s="264"/>
      <c r="I1" s="264"/>
      <c r="J1" s="264"/>
      <c r="K1" s="264"/>
      <c r="L1" s="25"/>
      <c r="N1" s="25"/>
      <c r="P1" s="25"/>
    </row>
    <row r="2" spans="1:16">
      <c r="A2" s="265" t="s">
        <v>131</v>
      </c>
      <c r="B2" s="265"/>
      <c r="C2" s="265"/>
      <c r="D2" s="265"/>
      <c r="E2" s="265"/>
      <c r="F2" s="265"/>
      <c r="G2" s="265"/>
      <c r="H2" s="265"/>
      <c r="I2" s="265"/>
      <c r="J2" s="265"/>
      <c r="K2" s="265"/>
      <c r="L2" s="25"/>
      <c r="N2" s="25"/>
      <c r="P2" s="25"/>
    </row>
    <row r="3" spans="1:16">
      <c r="A3" s="27" t="s">
        <v>0</v>
      </c>
      <c r="B3" s="28"/>
      <c r="C3" s="28"/>
      <c r="D3" s="28"/>
      <c r="E3" s="28"/>
      <c r="F3" s="271"/>
      <c r="G3" s="272"/>
      <c r="H3" s="272"/>
      <c r="I3" s="272"/>
      <c r="J3" s="49"/>
    </row>
    <row r="4" spans="1:16">
      <c r="A4" s="29" t="s">
        <v>72</v>
      </c>
      <c r="B4" s="30"/>
      <c r="C4" s="30"/>
      <c r="D4" s="30"/>
      <c r="E4" s="30"/>
      <c r="F4" s="30"/>
      <c r="G4" s="30"/>
      <c r="H4" s="31"/>
      <c r="I4" s="32"/>
      <c r="J4" s="50"/>
      <c r="L4" s="50"/>
      <c r="N4" s="50"/>
      <c r="P4" s="50"/>
    </row>
    <row r="5" spans="1:16">
      <c r="A5" s="26"/>
      <c r="B5" s="26"/>
      <c r="C5" s="26"/>
      <c r="D5" s="26"/>
      <c r="E5" s="26"/>
      <c r="F5" s="26"/>
      <c r="G5" s="26"/>
      <c r="H5" s="17" t="s">
        <v>87</v>
      </c>
      <c r="I5" s="33" t="s">
        <v>127</v>
      </c>
      <c r="J5" s="33" t="s">
        <v>128</v>
      </c>
      <c r="K5" s="33" t="s">
        <v>129</v>
      </c>
    </row>
    <row r="6" spans="1:16">
      <c r="A6" s="26"/>
      <c r="B6" s="26"/>
      <c r="C6" s="26"/>
      <c r="D6" s="26"/>
      <c r="E6" s="26"/>
      <c r="F6" s="26"/>
      <c r="G6" s="26"/>
      <c r="I6" s="51" t="s">
        <v>73</v>
      </c>
    </row>
    <row r="7" spans="1:16">
      <c r="A7" s="260" t="s">
        <v>90</v>
      </c>
      <c r="B7" s="260"/>
      <c r="C7" s="260"/>
      <c r="D7" s="260"/>
      <c r="E7" s="260"/>
      <c r="F7" s="260"/>
      <c r="G7" s="260"/>
      <c r="H7" s="151"/>
      <c r="I7" s="46">
        <f>H7</f>
        <v>0</v>
      </c>
      <c r="J7" s="46">
        <f t="shared" ref="J7:K7" si="0">I7</f>
        <v>0</v>
      </c>
      <c r="K7" s="46">
        <f t="shared" si="0"/>
        <v>0</v>
      </c>
      <c r="L7" s="25"/>
      <c r="N7" s="25"/>
      <c r="P7" s="25"/>
    </row>
    <row r="8" spans="1:16">
      <c r="A8" s="260" t="s">
        <v>84</v>
      </c>
      <c r="B8" s="260"/>
      <c r="C8" s="260"/>
      <c r="D8" s="260"/>
      <c r="E8" s="260"/>
      <c r="F8" s="260"/>
      <c r="G8" s="260"/>
      <c r="H8" s="23"/>
      <c r="I8" s="46">
        <f t="shared" ref="I8:K9" si="1">H8</f>
        <v>0</v>
      </c>
      <c r="J8" s="46">
        <f t="shared" si="1"/>
        <v>0</v>
      </c>
      <c r="K8" s="46">
        <f t="shared" si="1"/>
        <v>0</v>
      </c>
    </row>
    <row r="9" spans="1:16">
      <c r="A9" s="260" t="s">
        <v>88</v>
      </c>
      <c r="B9" s="260"/>
      <c r="C9" s="260"/>
      <c r="D9" s="260"/>
      <c r="E9" s="260"/>
      <c r="F9" s="260"/>
      <c r="G9" s="260"/>
      <c r="H9" s="23"/>
      <c r="I9" s="46">
        <f t="shared" si="1"/>
        <v>0</v>
      </c>
      <c r="J9" s="46">
        <f t="shared" si="1"/>
        <v>0</v>
      </c>
      <c r="K9" s="46">
        <f t="shared" si="1"/>
        <v>0</v>
      </c>
    </row>
    <row r="10" spans="1:16">
      <c r="A10" s="260" t="s">
        <v>89</v>
      </c>
      <c r="B10" s="260"/>
      <c r="C10" s="260"/>
      <c r="D10" s="260"/>
      <c r="E10" s="260"/>
      <c r="F10" s="260"/>
      <c r="G10" s="260"/>
      <c r="H10" s="47">
        <f>SUM(H7:H9)</f>
        <v>0</v>
      </c>
      <c r="I10" s="47">
        <f t="shared" ref="I10:K10" si="2">SUM(I7:I9)</f>
        <v>0</v>
      </c>
      <c r="J10" s="47">
        <f t="shared" si="2"/>
        <v>0</v>
      </c>
      <c r="K10" s="47">
        <f t="shared" si="2"/>
        <v>0</v>
      </c>
    </row>
    <row r="11" spans="1:16">
      <c r="H11" s="20"/>
      <c r="I11" s="44"/>
    </row>
    <row r="12" spans="1:16">
      <c r="A12" s="260" t="s">
        <v>103</v>
      </c>
      <c r="B12" s="260"/>
      <c r="C12" s="260"/>
      <c r="D12" s="260"/>
      <c r="E12" s="260"/>
      <c r="F12" s="260"/>
      <c r="G12" s="260"/>
      <c r="H12" s="23"/>
      <c r="I12" s="46">
        <f>H12</f>
        <v>0</v>
      </c>
      <c r="J12" s="46">
        <f t="shared" ref="J12:K12" si="3">I12</f>
        <v>0</v>
      </c>
      <c r="K12" s="46">
        <f t="shared" si="3"/>
        <v>0</v>
      </c>
    </row>
    <row r="13" spans="1:16">
      <c r="A13" s="260" t="s">
        <v>112</v>
      </c>
      <c r="B13" s="260"/>
      <c r="C13" s="260"/>
      <c r="D13" s="260"/>
      <c r="E13" s="260"/>
      <c r="F13" s="260"/>
      <c r="G13" s="260"/>
      <c r="H13" s="66"/>
      <c r="I13" s="66">
        <f>H13</f>
        <v>0</v>
      </c>
      <c r="J13" s="66">
        <f t="shared" ref="J13:K14" si="4">I13</f>
        <v>0</v>
      </c>
      <c r="K13" s="66">
        <f t="shared" si="4"/>
        <v>0</v>
      </c>
    </row>
    <row r="14" spans="1:16">
      <c r="A14" s="260" t="s">
        <v>119</v>
      </c>
      <c r="B14" s="260"/>
      <c r="C14" s="260"/>
      <c r="D14" s="260"/>
      <c r="E14" s="260"/>
      <c r="F14" s="260"/>
      <c r="G14" s="260"/>
      <c r="H14" s="23"/>
      <c r="I14" s="66">
        <f>H14</f>
        <v>0</v>
      </c>
      <c r="J14" s="66">
        <f t="shared" si="4"/>
        <v>0</v>
      </c>
      <c r="K14" s="66">
        <f t="shared" si="4"/>
        <v>0</v>
      </c>
    </row>
    <row r="15" spans="1:16" s="20" customFormat="1">
      <c r="A15" s="108"/>
      <c r="B15" s="108"/>
      <c r="C15" s="108"/>
      <c r="D15" s="108"/>
      <c r="E15" s="108"/>
      <c r="F15" s="108"/>
      <c r="G15" s="108"/>
      <c r="H15" s="64"/>
      <c r="I15" s="114"/>
      <c r="J15" s="115"/>
      <c r="K15" s="115"/>
      <c r="M15" s="48"/>
      <c r="O15" s="48"/>
    </row>
    <row r="16" spans="1:16" s="20" customFormat="1">
      <c r="A16" s="110" t="s">
        <v>74</v>
      </c>
      <c r="B16" s="270" t="s">
        <v>91</v>
      </c>
      <c r="C16" s="270"/>
      <c r="D16" s="270"/>
      <c r="I16" s="109"/>
      <c r="K16" s="48"/>
      <c r="M16" s="48"/>
      <c r="O16" s="48"/>
    </row>
    <row r="17" spans="1:19" s="24" customFormat="1" ht="45" customHeight="1">
      <c r="A17" s="41"/>
      <c r="B17" s="150" t="s">
        <v>104</v>
      </c>
      <c r="C17" s="150" t="s">
        <v>135</v>
      </c>
      <c r="D17" s="112"/>
      <c r="E17" s="273" t="s">
        <v>203</v>
      </c>
      <c r="F17" s="274"/>
      <c r="G17" s="112"/>
      <c r="H17" s="148" t="s">
        <v>130</v>
      </c>
      <c r="I17" s="149" t="str">
        <f>H17</f>
        <v>Number of customers</v>
      </c>
      <c r="J17" s="149" t="str">
        <f t="shared" ref="J17:K17" si="5">I17</f>
        <v>Number of customers</v>
      </c>
      <c r="K17" s="149" t="str">
        <f t="shared" si="5"/>
        <v>Number of customers</v>
      </c>
      <c r="L17" s="55"/>
      <c r="M17" s="56"/>
      <c r="N17" s="55"/>
      <c r="O17" s="56"/>
      <c r="P17" s="55"/>
      <c r="Q17" s="55"/>
      <c r="R17" s="55"/>
      <c r="S17" s="55"/>
    </row>
    <row r="18" spans="1:19" s="24" customFormat="1">
      <c r="A18" s="41"/>
      <c r="B18" s="83"/>
      <c r="C18" s="83"/>
      <c r="D18" s="112"/>
      <c r="E18" s="261" t="s">
        <v>115</v>
      </c>
      <c r="F18" s="262"/>
      <c r="G18" s="113"/>
      <c r="H18" s="53"/>
      <c r="I18" s="54"/>
      <c r="J18" s="53"/>
      <c r="K18" s="111"/>
      <c r="L18" s="57"/>
      <c r="M18" s="56"/>
      <c r="N18" s="55"/>
      <c r="O18" s="56"/>
      <c r="P18" s="55"/>
      <c r="Q18" s="55"/>
      <c r="R18" s="55"/>
      <c r="S18" s="55"/>
    </row>
    <row r="19" spans="1:19">
      <c r="A19" s="34"/>
      <c r="B19" s="83" t="s">
        <v>75</v>
      </c>
      <c r="C19" s="82">
        <v>1</v>
      </c>
      <c r="D19" s="82"/>
      <c r="E19" s="261">
        <v>14</v>
      </c>
      <c r="F19" s="262"/>
      <c r="G19" s="82"/>
      <c r="H19" s="42"/>
      <c r="I19" s="75">
        <f>H19</f>
        <v>0</v>
      </c>
      <c r="J19" s="75">
        <f t="shared" ref="J19:K19" si="6">I19</f>
        <v>0</v>
      </c>
      <c r="K19" s="75">
        <f t="shared" si="6"/>
        <v>0</v>
      </c>
      <c r="L19" s="58"/>
      <c r="M19" s="90"/>
      <c r="N19" s="91"/>
    </row>
    <row r="20" spans="1:19">
      <c r="A20" s="34"/>
      <c r="B20" s="83" t="s">
        <v>76</v>
      </c>
      <c r="C20" s="82">
        <v>2</v>
      </c>
      <c r="D20" s="82"/>
      <c r="E20" s="261">
        <v>27</v>
      </c>
      <c r="F20" s="262"/>
      <c r="G20" s="82"/>
      <c r="H20" s="43"/>
      <c r="I20" s="75">
        <f t="shared" ref="I20:K26" si="7">H20</f>
        <v>0</v>
      </c>
      <c r="J20" s="75">
        <f t="shared" si="7"/>
        <v>0</v>
      </c>
      <c r="K20" s="75">
        <f t="shared" si="7"/>
        <v>0</v>
      </c>
      <c r="L20" s="58"/>
    </row>
    <row r="21" spans="1:19">
      <c r="A21" s="34"/>
      <c r="B21" s="83" t="s">
        <v>77</v>
      </c>
      <c r="C21" s="82">
        <v>4</v>
      </c>
      <c r="D21" s="82"/>
      <c r="E21" s="261">
        <v>55</v>
      </c>
      <c r="F21" s="262"/>
      <c r="G21" s="82"/>
      <c r="H21" s="43"/>
      <c r="I21" s="75">
        <f t="shared" si="7"/>
        <v>0</v>
      </c>
      <c r="J21" s="75">
        <f t="shared" si="7"/>
        <v>0</v>
      </c>
      <c r="K21" s="75">
        <f t="shared" si="7"/>
        <v>0</v>
      </c>
      <c r="L21" s="58"/>
    </row>
    <row r="22" spans="1:19">
      <c r="A22" s="34"/>
      <c r="B22" s="83" t="s">
        <v>78</v>
      </c>
      <c r="C22" s="82">
        <v>10</v>
      </c>
      <c r="D22" s="82"/>
      <c r="E22" s="261">
        <v>140</v>
      </c>
      <c r="F22" s="262"/>
      <c r="G22" s="82"/>
      <c r="H22" s="43"/>
      <c r="I22" s="75">
        <f t="shared" si="7"/>
        <v>0</v>
      </c>
      <c r="J22" s="75">
        <f t="shared" si="7"/>
        <v>0</v>
      </c>
      <c r="K22" s="75">
        <f t="shared" si="7"/>
        <v>0</v>
      </c>
      <c r="L22" s="58"/>
    </row>
    <row r="23" spans="1:19">
      <c r="A23" s="34"/>
      <c r="B23" s="83" t="s">
        <v>79</v>
      </c>
      <c r="C23" s="82">
        <v>25</v>
      </c>
      <c r="D23" s="82"/>
      <c r="E23" s="261">
        <v>341</v>
      </c>
      <c r="F23" s="262"/>
      <c r="G23" s="82"/>
      <c r="H23" s="43"/>
      <c r="I23" s="75">
        <f t="shared" si="7"/>
        <v>0</v>
      </c>
      <c r="J23" s="75">
        <f t="shared" si="7"/>
        <v>0</v>
      </c>
      <c r="K23" s="75">
        <f t="shared" si="7"/>
        <v>0</v>
      </c>
      <c r="L23" s="58"/>
    </row>
    <row r="24" spans="1:19">
      <c r="A24" s="34"/>
      <c r="B24" s="83" t="s">
        <v>80</v>
      </c>
      <c r="C24" s="82">
        <v>45</v>
      </c>
      <c r="D24" s="82"/>
      <c r="E24" s="261">
        <v>614</v>
      </c>
      <c r="F24" s="262"/>
      <c r="G24" s="82"/>
      <c r="H24" s="43"/>
      <c r="I24" s="75">
        <f t="shared" si="7"/>
        <v>0</v>
      </c>
      <c r="J24" s="75">
        <f t="shared" si="7"/>
        <v>0</v>
      </c>
      <c r="K24" s="75">
        <f t="shared" si="7"/>
        <v>0</v>
      </c>
      <c r="L24" s="58"/>
    </row>
    <row r="25" spans="1:19">
      <c r="A25" s="34"/>
      <c r="B25" s="83" t="s">
        <v>81</v>
      </c>
      <c r="C25" s="82">
        <v>90</v>
      </c>
      <c r="D25" s="82"/>
      <c r="E25" s="261">
        <v>1227</v>
      </c>
      <c r="F25" s="262"/>
      <c r="G25" s="82"/>
      <c r="H25" s="43"/>
      <c r="I25" s="75">
        <f t="shared" si="7"/>
        <v>0</v>
      </c>
      <c r="J25" s="75">
        <f t="shared" si="7"/>
        <v>0</v>
      </c>
      <c r="K25" s="75">
        <f t="shared" si="7"/>
        <v>0</v>
      </c>
      <c r="L25" s="58"/>
    </row>
    <row r="26" spans="1:19">
      <c r="A26" s="34"/>
      <c r="B26" s="83" t="s">
        <v>82</v>
      </c>
      <c r="C26" s="82">
        <v>170</v>
      </c>
      <c r="D26" s="82"/>
      <c r="E26" s="261">
        <v>2319</v>
      </c>
      <c r="F26" s="262"/>
      <c r="G26" s="82"/>
      <c r="H26" s="43"/>
      <c r="I26" s="75">
        <f t="shared" si="7"/>
        <v>0</v>
      </c>
      <c r="J26" s="75">
        <f t="shared" si="7"/>
        <v>0</v>
      </c>
      <c r="K26" s="75">
        <f t="shared" si="7"/>
        <v>0</v>
      </c>
      <c r="L26" s="58"/>
    </row>
    <row r="27" spans="1:19">
      <c r="A27" s="34"/>
      <c r="B27" s="266"/>
      <c r="C27" s="267"/>
      <c r="D27" s="267"/>
      <c r="E27" s="267"/>
      <c r="F27" s="267"/>
      <c r="G27" s="267"/>
      <c r="H27" s="132"/>
      <c r="I27" s="45"/>
    </row>
    <row r="28" spans="1:19">
      <c r="A28" s="34"/>
      <c r="B28" s="268" t="s">
        <v>44</v>
      </c>
      <c r="C28" s="269"/>
      <c r="D28" s="269"/>
      <c r="E28" s="269"/>
      <c r="F28" s="269"/>
      <c r="G28" s="269"/>
      <c r="H28" s="35">
        <f>SUM(H19:H27)</f>
        <v>0</v>
      </c>
      <c r="I28" s="35">
        <f>SUM(I19:I27)</f>
        <v>0</v>
      </c>
      <c r="J28" s="35">
        <f t="shared" ref="J28:K28" si="8">SUM(J19:J27)</f>
        <v>0</v>
      </c>
      <c r="K28" s="35">
        <f t="shared" si="8"/>
        <v>0</v>
      </c>
    </row>
    <row r="29" spans="1:19">
      <c r="A29" s="36"/>
      <c r="B29" s="37"/>
      <c r="C29" s="22"/>
      <c r="D29" s="22"/>
      <c r="E29" s="22"/>
      <c r="F29" s="22"/>
      <c r="G29" s="22"/>
      <c r="H29" s="38"/>
    </row>
    <row r="30" spans="1:19">
      <c r="A30" s="260" t="s">
        <v>156</v>
      </c>
      <c r="B30" s="260"/>
      <c r="C30" s="260"/>
      <c r="D30" s="260"/>
      <c r="E30" s="260"/>
      <c r="F30" s="260"/>
      <c r="G30" s="260"/>
      <c r="H30" s="42"/>
      <c r="I30" s="75">
        <f t="shared" ref="I30:K30" si="9">H30</f>
        <v>0</v>
      </c>
      <c r="J30" s="75">
        <f t="shared" si="9"/>
        <v>0</v>
      </c>
      <c r="K30" s="75">
        <f t="shared" si="9"/>
        <v>0</v>
      </c>
    </row>
    <row r="31" spans="1:19" ht="34.5" customHeight="1">
      <c r="A31" s="59"/>
      <c r="B31" s="37"/>
      <c r="C31" s="22"/>
      <c r="D31" s="22"/>
      <c r="E31" s="22"/>
      <c r="F31" s="22"/>
      <c r="G31" s="22"/>
      <c r="H31" s="38"/>
    </row>
    <row r="32" spans="1:19">
      <c r="A32" s="260" t="s">
        <v>92</v>
      </c>
      <c r="B32" s="260"/>
      <c r="C32" s="260"/>
      <c r="D32" s="260"/>
      <c r="E32" s="260"/>
      <c r="F32" s="260" t="s">
        <v>204</v>
      </c>
      <c r="G32" s="260"/>
      <c r="H32" s="23"/>
      <c r="I32" s="46">
        <f>H32</f>
        <v>0</v>
      </c>
      <c r="J32" s="23">
        <f t="shared" ref="J32:K32" si="10">I32</f>
        <v>0</v>
      </c>
      <c r="K32" s="23">
        <f t="shared" si="10"/>
        <v>0</v>
      </c>
      <c r="L32" s="51"/>
      <c r="N32" s="51"/>
      <c r="P32" s="51"/>
    </row>
    <row r="33" spans="1:16">
      <c r="A33" s="260" t="s">
        <v>93</v>
      </c>
      <c r="B33" s="260"/>
      <c r="C33" s="260"/>
      <c r="D33" s="260"/>
      <c r="E33" s="260"/>
      <c r="F33" s="260" t="s">
        <v>204</v>
      </c>
      <c r="G33" s="260"/>
      <c r="H33" s="23"/>
      <c r="I33" s="46">
        <f>H33</f>
        <v>0</v>
      </c>
      <c r="J33" s="23">
        <f t="shared" ref="J33:K33" si="11">I33</f>
        <v>0</v>
      </c>
      <c r="K33" s="23">
        <f t="shared" si="11"/>
        <v>0</v>
      </c>
      <c r="L33" s="51"/>
      <c r="N33" s="51"/>
      <c r="P33" s="51"/>
    </row>
    <row r="34" spans="1:16">
      <c r="A34" s="260" t="s">
        <v>94</v>
      </c>
      <c r="B34" s="260"/>
      <c r="C34" s="260"/>
      <c r="D34" s="260"/>
      <c r="E34" s="260"/>
      <c r="F34" s="260" t="s">
        <v>204</v>
      </c>
      <c r="G34" s="260"/>
      <c r="H34" s="21">
        <f>SUM(H32:H33)</f>
        <v>0</v>
      </c>
      <c r="I34" s="21">
        <f>SUM(I32:I33)</f>
        <v>0</v>
      </c>
      <c r="J34" s="21">
        <f t="shared" ref="J34:K34" si="12">SUM(J32:J33)</f>
        <v>0</v>
      </c>
      <c r="K34" s="21">
        <f t="shared" si="12"/>
        <v>0</v>
      </c>
      <c r="M34" s="90"/>
    </row>
    <row r="35" spans="1:16">
      <c r="A35" s="36"/>
      <c r="B35" s="36"/>
      <c r="C35" s="36"/>
      <c r="D35" s="36"/>
    </row>
    <row r="36" spans="1:16">
      <c r="A36" s="260" t="s">
        <v>200</v>
      </c>
      <c r="B36" s="260"/>
      <c r="C36" s="260"/>
      <c r="D36" s="260"/>
      <c r="E36" s="260"/>
      <c r="F36" s="260" t="s">
        <v>204</v>
      </c>
      <c r="G36" s="260"/>
      <c r="H36" s="89">
        <v>90</v>
      </c>
      <c r="I36" s="89">
        <f>H36</f>
        <v>90</v>
      </c>
      <c r="J36" s="89">
        <f t="shared" ref="J36:K36" si="13">I36</f>
        <v>90</v>
      </c>
      <c r="K36" s="89">
        <f t="shared" si="13"/>
        <v>90</v>
      </c>
      <c r="M36" s="90"/>
    </row>
    <row r="37" spans="1:16">
      <c r="A37" s="260" t="s">
        <v>201</v>
      </c>
      <c r="B37" s="260"/>
      <c r="C37" s="260"/>
      <c r="D37" s="260"/>
      <c r="E37" s="260"/>
      <c r="F37" s="260" t="s">
        <v>204</v>
      </c>
      <c r="G37" s="260"/>
      <c r="H37" s="23"/>
      <c r="I37" s="46">
        <f t="shared" ref="I37" si="14">H37</f>
        <v>0</v>
      </c>
      <c r="J37" s="23">
        <f t="shared" ref="J37" si="15">I37</f>
        <v>0</v>
      </c>
      <c r="K37" s="23">
        <f t="shared" ref="K37" si="16">J37</f>
        <v>0</v>
      </c>
    </row>
    <row r="38" spans="1:16">
      <c r="A38" s="260" t="s">
        <v>202</v>
      </c>
      <c r="B38" s="260"/>
      <c r="C38" s="260"/>
      <c r="D38" s="260"/>
      <c r="E38" s="260"/>
      <c r="F38" s="260" t="s">
        <v>204</v>
      </c>
      <c r="G38" s="260"/>
      <c r="H38" s="23"/>
      <c r="I38" s="46">
        <f t="shared" ref="I38:K39" si="17">H38</f>
        <v>0</v>
      </c>
      <c r="J38" s="23">
        <f t="shared" si="17"/>
        <v>0</v>
      </c>
      <c r="K38" s="23">
        <f t="shared" si="17"/>
        <v>0</v>
      </c>
    </row>
    <row r="39" spans="1:16">
      <c r="A39" s="260" t="s">
        <v>95</v>
      </c>
      <c r="B39" s="260"/>
      <c r="C39" s="260"/>
      <c r="D39" s="260"/>
      <c r="E39" s="260"/>
      <c r="F39" s="260" t="s">
        <v>204</v>
      </c>
      <c r="G39" s="260"/>
      <c r="H39" s="23"/>
      <c r="I39" s="46">
        <f t="shared" si="17"/>
        <v>0</v>
      </c>
      <c r="J39" s="23">
        <f t="shared" si="17"/>
        <v>0</v>
      </c>
      <c r="K39" s="23">
        <f t="shared" si="17"/>
        <v>0</v>
      </c>
    </row>
    <row r="40" spans="1:16">
      <c r="A40" s="260" t="s">
        <v>83</v>
      </c>
      <c r="B40" s="260"/>
      <c r="C40" s="260"/>
      <c r="D40" s="260"/>
      <c r="E40" s="260"/>
      <c r="F40" s="260" t="s">
        <v>204</v>
      </c>
      <c r="G40" s="260"/>
      <c r="H40" s="21">
        <f>SUM(H37:H39)</f>
        <v>0</v>
      </c>
      <c r="I40" s="21">
        <f t="shared" ref="I40:K40" si="18">SUM(I37:I39)</f>
        <v>0</v>
      </c>
      <c r="J40" s="21">
        <f t="shared" si="18"/>
        <v>0</v>
      </c>
      <c r="K40" s="21">
        <f t="shared" si="18"/>
        <v>0</v>
      </c>
      <c r="L40" s="62"/>
      <c r="M40" s="63"/>
      <c r="N40" s="62"/>
      <c r="O40" s="63"/>
      <c r="P40" s="62"/>
    </row>
    <row r="41" spans="1:16">
      <c r="A41" s="260" t="s">
        <v>96</v>
      </c>
      <c r="B41" s="260"/>
      <c r="C41" s="260"/>
      <c r="D41" s="260"/>
      <c r="E41" s="260"/>
      <c r="F41" s="260" t="s">
        <v>204</v>
      </c>
      <c r="G41" s="260"/>
      <c r="H41" s="23"/>
      <c r="I41" s="46">
        <f>H41</f>
        <v>0</v>
      </c>
      <c r="J41" s="65">
        <f>I41</f>
        <v>0</v>
      </c>
      <c r="K41" s="65">
        <f>J41</f>
        <v>0</v>
      </c>
      <c r="L41" s="62"/>
      <c r="M41" s="63"/>
      <c r="N41" s="62"/>
      <c r="O41" s="63"/>
      <c r="P41" s="62"/>
    </row>
    <row r="42" spans="1:16">
      <c r="A42" s="260" t="s">
        <v>97</v>
      </c>
      <c r="B42" s="260"/>
      <c r="C42" s="260"/>
      <c r="D42" s="260"/>
      <c r="E42" s="260"/>
      <c r="F42" s="260" t="s">
        <v>204</v>
      </c>
      <c r="G42" s="260"/>
      <c r="H42" s="21">
        <f>SUM(H40:H41)</f>
        <v>0</v>
      </c>
      <c r="I42" s="21">
        <f>SUM(I40:I41)</f>
        <v>0</v>
      </c>
      <c r="J42" s="21">
        <f t="shared" ref="J42:K42" si="19">SUM(J40:J41)</f>
        <v>0</v>
      </c>
      <c r="K42" s="21">
        <f t="shared" si="19"/>
        <v>0</v>
      </c>
      <c r="L42" s="62"/>
      <c r="M42" s="63"/>
      <c r="N42" s="62"/>
      <c r="O42" s="63"/>
      <c r="P42" s="62"/>
    </row>
    <row r="43" spans="1:16">
      <c r="A43" s="26"/>
      <c r="I43" s="18"/>
      <c r="J43" s="62"/>
      <c r="K43" s="63"/>
      <c r="L43" s="62"/>
      <c r="M43" s="63"/>
      <c r="N43" s="62"/>
      <c r="O43" s="63"/>
      <c r="P43" s="62"/>
    </row>
    <row r="44" spans="1:16">
      <c r="A44" s="260" t="s">
        <v>98</v>
      </c>
      <c r="B44" s="260"/>
      <c r="C44" s="260"/>
      <c r="D44" s="260"/>
      <c r="E44" s="260"/>
      <c r="F44" s="260" t="s">
        <v>204</v>
      </c>
      <c r="G44" s="260"/>
      <c r="H44" s="21">
        <f>H34-H42</f>
        <v>0</v>
      </c>
      <c r="I44" s="21">
        <f>I34-I42</f>
        <v>0</v>
      </c>
      <c r="J44" s="21">
        <f t="shared" ref="J44:K44" si="20">J34-J42</f>
        <v>0</v>
      </c>
      <c r="K44" s="21">
        <f t="shared" si="20"/>
        <v>0</v>
      </c>
      <c r="L44" s="62"/>
      <c r="M44" s="63"/>
      <c r="N44" s="62"/>
      <c r="O44" s="63"/>
      <c r="P44" s="62"/>
    </row>
    <row r="45" spans="1:16">
      <c r="A45" s="260" t="s">
        <v>99</v>
      </c>
      <c r="B45" s="260"/>
      <c r="C45" s="260"/>
      <c r="D45" s="260"/>
      <c r="E45" s="260"/>
      <c r="F45" s="260"/>
      <c r="G45" s="260"/>
      <c r="H45" s="61" t="e">
        <f>H44/H34</f>
        <v>#DIV/0!</v>
      </c>
      <c r="I45" s="61" t="e">
        <f>I44/I34</f>
        <v>#DIV/0!</v>
      </c>
      <c r="J45" s="61" t="e">
        <f t="shared" ref="J45:K45" si="21">J44/J34</f>
        <v>#DIV/0!</v>
      </c>
      <c r="K45" s="61" t="e">
        <f t="shared" si="21"/>
        <v>#DIV/0!</v>
      </c>
      <c r="L45" s="62"/>
      <c r="M45" s="63"/>
      <c r="N45" s="62"/>
      <c r="O45" s="63"/>
      <c r="P45" s="62"/>
    </row>
    <row r="46" spans="1:16">
      <c r="A46" s="26"/>
      <c r="I46" s="39"/>
      <c r="J46" s="62"/>
      <c r="K46" s="63"/>
      <c r="L46" s="62"/>
      <c r="M46" s="63"/>
      <c r="N46" s="62"/>
      <c r="O46" s="63"/>
      <c r="P46" s="62"/>
    </row>
    <row r="47" spans="1:16">
      <c r="A47" s="260" t="s">
        <v>100</v>
      </c>
      <c r="B47" s="260"/>
      <c r="C47" s="260"/>
      <c r="D47" s="260"/>
      <c r="E47" s="260"/>
      <c r="F47" s="260" t="s">
        <v>204</v>
      </c>
      <c r="G47" s="260"/>
      <c r="H47" s="23"/>
      <c r="I47" s="46">
        <f>H47</f>
        <v>0</v>
      </c>
      <c r="J47" s="23">
        <f t="shared" ref="J47:K47" si="22">I47</f>
        <v>0</v>
      </c>
      <c r="K47" s="23">
        <f t="shared" si="22"/>
        <v>0</v>
      </c>
      <c r="L47" s="64"/>
      <c r="M47" s="63"/>
      <c r="N47" s="64"/>
      <c r="O47" s="63"/>
      <c r="P47" s="64"/>
    </row>
    <row r="48" spans="1:16">
      <c r="A48" s="260" t="s">
        <v>102</v>
      </c>
      <c r="B48" s="260"/>
      <c r="C48" s="260"/>
      <c r="D48" s="260"/>
      <c r="E48" s="260"/>
      <c r="F48" s="260" t="s">
        <v>204</v>
      </c>
      <c r="G48" s="260"/>
      <c r="H48" s="23"/>
      <c r="I48" s="46">
        <f>H48</f>
        <v>0</v>
      </c>
      <c r="J48" s="23">
        <f t="shared" ref="J48:K48" si="23">I48</f>
        <v>0</v>
      </c>
      <c r="K48" s="23">
        <f t="shared" si="23"/>
        <v>0</v>
      </c>
      <c r="L48" s="64"/>
      <c r="M48" s="63"/>
      <c r="N48" s="64"/>
      <c r="O48" s="63"/>
      <c r="P48" s="64"/>
    </row>
    <row r="49" spans="1:16">
      <c r="A49" s="260" t="s">
        <v>85</v>
      </c>
      <c r="B49" s="260"/>
      <c r="C49" s="260"/>
      <c r="D49" s="260"/>
      <c r="E49" s="260"/>
      <c r="F49" s="260" t="s">
        <v>204</v>
      </c>
      <c r="G49" s="260"/>
      <c r="H49" s="23">
        <f>H39</f>
        <v>0</v>
      </c>
      <c r="I49" s="23">
        <f>I39</f>
        <v>0</v>
      </c>
      <c r="J49" s="23">
        <f t="shared" ref="J49:K49" si="24">I49</f>
        <v>0</v>
      </c>
      <c r="K49" s="23">
        <f t="shared" si="24"/>
        <v>0</v>
      </c>
      <c r="L49" s="64"/>
      <c r="M49" s="63"/>
      <c r="N49" s="64"/>
      <c r="O49" s="63"/>
      <c r="P49" s="64"/>
    </row>
    <row r="50" spans="1:16">
      <c r="A50" s="260" t="s">
        <v>101</v>
      </c>
      <c r="B50" s="260"/>
      <c r="C50" s="260"/>
      <c r="D50" s="260"/>
      <c r="E50" s="260"/>
      <c r="F50" s="260" t="s">
        <v>204</v>
      </c>
      <c r="G50" s="260"/>
      <c r="H50" s="23">
        <f>SUM(H47:H49)</f>
        <v>0</v>
      </c>
      <c r="I50" s="23">
        <f>SUM(I47:I49)</f>
        <v>0</v>
      </c>
      <c r="J50" s="23">
        <f t="shared" ref="J50:K50" si="25">I50</f>
        <v>0</v>
      </c>
      <c r="K50" s="23">
        <f t="shared" si="25"/>
        <v>0</v>
      </c>
      <c r="L50" s="64"/>
      <c r="M50" s="63"/>
      <c r="N50" s="64"/>
      <c r="O50" s="63"/>
      <c r="P50" s="64"/>
    </row>
    <row r="51" spans="1:16">
      <c r="A51" s="260" t="s">
        <v>86</v>
      </c>
      <c r="B51" s="260"/>
      <c r="C51" s="260"/>
      <c r="D51" s="260"/>
      <c r="E51" s="260"/>
      <c r="F51" s="260" t="s">
        <v>204</v>
      </c>
      <c r="G51" s="260"/>
      <c r="H51" s="21">
        <f>H40-H50</f>
        <v>0</v>
      </c>
      <c r="I51" s="21">
        <f>I40-I50</f>
        <v>0</v>
      </c>
      <c r="J51" s="21">
        <f t="shared" ref="J51:K51" si="26">J40-J50</f>
        <v>0</v>
      </c>
      <c r="K51" s="21">
        <f t="shared" si="26"/>
        <v>0</v>
      </c>
    </row>
    <row r="52" spans="1:16">
      <c r="A52" s="26"/>
      <c r="H52" s="20"/>
    </row>
    <row r="53" spans="1:16" s="20" customFormat="1">
      <c r="A53" s="260" t="s">
        <v>121</v>
      </c>
      <c r="B53" s="263"/>
      <c r="H53" s="52"/>
      <c r="I53" s="52"/>
      <c r="J53" s="52"/>
      <c r="K53" s="52"/>
      <c r="L53" s="52"/>
      <c r="M53" s="52"/>
      <c r="O53" s="48"/>
    </row>
    <row r="54" spans="1:16" ht="15" customHeight="1">
      <c r="A54" s="40"/>
      <c r="B54" s="260" t="s">
        <v>124</v>
      </c>
      <c r="C54" s="260"/>
      <c r="D54" s="260"/>
      <c r="E54" s="260"/>
      <c r="F54" s="260"/>
      <c r="G54" s="260"/>
      <c r="H54" s="66"/>
    </row>
    <row r="55" spans="1:16" ht="15" customHeight="1">
      <c r="A55" s="40"/>
      <c r="B55" s="260" t="s">
        <v>122</v>
      </c>
      <c r="C55" s="260"/>
      <c r="D55" s="260"/>
      <c r="E55" s="260"/>
      <c r="F55" s="260"/>
      <c r="G55" s="260"/>
      <c r="H55" s="66"/>
    </row>
    <row r="56" spans="1:16" ht="15" customHeight="1">
      <c r="A56" s="40"/>
      <c r="B56" s="107"/>
      <c r="C56" s="260" t="s">
        <v>215</v>
      </c>
      <c r="D56" s="260"/>
      <c r="E56" s="260"/>
      <c r="F56" s="260"/>
      <c r="G56" s="260"/>
      <c r="H56" s="66"/>
    </row>
    <row r="57" spans="1:16" ht="15" customHeight="1">
      <c r="A57" s="40"/>
      <c r="B57" s="107"/>
      <c r="C57" s="260" t="s">
        <v>216</v>
      </c>
      <c r="D57" s="260"/>
      <c r="E57" s="260"/>
      <c r="F57" s="260"/>
      <c r="G57" s="260"/>
      <c r="H57" s="66"/>
    </row>
    <row r="58" spans="1:16" ht="15" customHeight="1">
      <c r="A58" s="40"/>
      <c r="B58" s="260" t="s">
        <v>123</v>
      </c>
      <c r="C58" s="260"/>
      <c r="D58" s="260"/>
      <c r="E58" s="260"/>
      <c r="F58" s="260"/>
      <c r="G58" s="260"/>
      <c r="H58" s="66"/>
    </row>
    <row r="59" spans="1:16" ht="15" customHeight="1">
      <c r="A59" s="40"/>
      <c r="B59" s="260" t="s">
        <v>126</v>
      </c>
      <c r="C59" s="260"/>
      <c r="D59" s="260"/>
      <c r="E59" s="260"/>
      <c r="F59" s="260"/>
      <c r="G59" s="260"/>
      <c r="H59" s="66"/>
    </row>
    <row r="62" spans="1:16">
      <c r="I62" s="48"/>
      <c r="J62" s="67"/>
      <c r="K62" s="68"/>
    </row>
    <row r="63" spans="1:16">
      <c r="I63" s="48"/>
      <c r="J63" s="67"/>
      <c r="K63" s="68"/>
    </row>
    <row r="64" spans="1:16" ht="24" customHeight="1">
      <c r="I64" s="48"/>
      <c r="J64" s="259" t="s">
        <v>312</v>
      </c>
      <c r="K64" s="259"/>
      <c r="L64" s="259"/>
    </row>
    <row r="65" spans="9:11">
      <c r="I65" s="48"/>
      <c r="J65" s="67"/>
      <c r="K65" s="68"/>
    </row>
    <row r="66" spans="9:11">
      <c r="I66" s="48"/>
      <c r="J66" s="69"/>
      <c r="K66" s="70"/>
    </row>
    <row r="67" spans="9:11">
      <c r="I67" s="48"/>
      <c r="J67" s="116"/>
      <c r="K67" s="117"/>
    </row>
    <row r="68" spans="9:11">
      <c r="I68" s="48"/>
      <c r="J68" s="69"/>
      <c r="K68" s="70"/>
    </row>
    <row r="69" spans="9:11">
      <c r="I69" s="48"/>
      <c r="J69" s="69"/>
      <c r="K69" s="70"/>
    </row>
    <row r="70" spans="9:11">
      <c r="I70" s="48"/>
      <c r="J70" s="67"/>
      <c r="K70" s="68"/>
    </row>
    <row r="71" spans="9:11">
      <c r="I71" s="48"/>
      <c r="J71" s="67"/>
      <c r="K71" s="68"/>
    </row>
    <row r="72" spans="9:11">
      <c r="I72" s="48"/>
      <c r="J72" s="67"/>
      <c r="K72" s="68"/>
    </row>
    <row r="73" spans="9:11">
      <c r="I73" s="48"/>
    </row>
  </sheetData>
  <mergeCells count="62">
    <mergeCell ref="A1:K1"/>
    <mergeCell ref="A2:K2"/>
    <mergeCell ref="A30:G30"/>
    <mergeCell ref="B27:G27"/>
    <mergeCell ref="B28:G28"/>
    <mergeCell ref="B16:D16"/>
    <mergeCell ref="F3:I3"/>
    <mergeCell ref="E17:F17"/>
    <mergeCell ref="A7:G7"/>
    <mergeCell ref="A8:G8"/>
    <mergeCell ref="A9:G9"/>
    <mergeCell ref="A10:G10"/>
    <mergeCell ref="A12:G12"/>
    <mergeCell ref="A13:G13"/>
    <mergeCell ref="A14:G14"/>
    <mergeCell ref="E23:F23"/>
    <mergeCell ref="A38:E38"/>
    <mergeCell ref="A39:E39"/>
    <mergeCell ref="A40:E40"/>
    <mergeCell ref="A32:G32"/>
    <mergeCell ref="A33:G33"/>
    <mergeCell ref="A34:G34"/>
    <mergeCell ref="A36:E36"/>
    <mergeCell ref="A37:E37"/>
    <mergeCell ref="B54:G54"/>
    <mergeCell ref="B55:G55"/>
    <mergeCell ref="A51:E51"/>
    <mergeCell ref="F47:G47"/>
    <mergeCell ref="F48:G48"/>
    <mergeCell ref="F49:G49"/>
    <mergeCell ref="F50:G50"/>
    <mergeCell ref="F51:G51"/>
    <mergeCell ref="A47:E47"/>
    <mergeCell ref="A48:E48"/>
    <mergeCell ref="A49:E49"/>
    <mergeCell ref="A50:E50"/>
    <mergeCell ref="E24:F24"/>
    <mergeCell ref="E25:F25"/>
    <mergeCell ref="E26:F26"/>
    <mergeCell ref="A53:B53"/>
    <mergeCell ref="A45:G45"/>
    <mergeCell ref="A41:E41"/>
    <mergeCell ref="A42:E42"/>
    <mergeCell ref="A44:E44"/>
    <mergeCell ref="F36:G36"/>
    <mergeCell ref="F37:G37"/>
    <mergeCell ref="F38:G38"/>
    <mergeCell ref="F39:G39"/>
    <mergeCell ref="F40:G40"/>
    <mergeCell ref="F41:G41"/>
    <mergeCell ref="F42:G42"/>
    <mergeCell ref="F44:G44"/>
    <mergeCell ref="E18:F18"/>
    <mergeCell ref="E19:F19"/>
    <mergeCell ref="E20:F20"/>
    <mergeCell ref="E21:F21"/>
    <mergeCell ref="E22:F22"/>
    <mergeCell ref="J64:L64"/>
    <mergeCell ref="B58:G58"/>
    <mergeCell ref="B59:G59"/>
    <mergeCell ref="C56:G56"/>
    <mergeCell ref="C57:G57"/>
  </mergeCells>
  <pageMargins left="0.47244094488188981" right="0.51181102362204722" top="0.74803149606299213" bottom="0.74803149606299213" header="0.31496062992125984" footer="0.31496062992125984"/>
  <pageSetup orientation="landscape" r:id="rId1"/>
  <legacyDrawing r:id="rId2"/>
</worksheet>
</file>

<file path=xl/worksheets/sheet3.xml><?xml version="1.0" encoding="utf-8"?>
<worksheet xmlns="http://schemas.openxmlformats.org/spreadsheetml/2006/main" xmlns:r="http://schemas.openxmlformats.org/officeDocument/2006/relationships">
  <dimension ref="A1:H32"/>
  <sheetViews>
    <sheetView workbookViewId="0">
      <selection activeCell="C3" sqref="C3:E3"/>
    </sheetView>
  </sheetViews>
  <sheetFormatPr defaultRowHeight="15"/>
  <cols>
    <col min="1" max="1" width="3.5703125" customWidth="1"/>
    <col min="2" max="2" width="35" customWidth="1"/>
    <col min="3" max="3" width="14.85546875" customWidth="1"/>
    <col min="4" max="4" width="15.28515625" customWidth="1"/>
    <col min="5" max="5" width="13.7109375" customWidth="1"/>
    <col min="6" max="6" width="11.5703125" customWidth="1"/>
    <col min="7" max="7" width="11.28515625" customWidth="1"/>
    <col min="8" max="8" width="14" customWidth="1"/>
  </cols>
  <sheetData>
    <row r="1" spans="1:8">
      <c r="A1" s="152" t="s">
        <v>0</v>
      </c>
      <c r="B1" s="153"/>
      <c r="C1" s="277">
        <f>SUM('Overview-Page 1'!F3:I3)</f>
        <v>0</v>
      </c>
      <c r="D1" s="277"/>
      <c r="E1" s="277"/>
      <c r="F1" s="277"/>
      <c r="G1" s="277"/>
      <c r="H1" s="154" t="s">
        <v>260</v>
      </c>
    </row>
    <row r="2" spans="1:8">
      <c r="A2" s="152"/>
      <c r="B2" s="153"/>
      <c r="C2" s="155"/>
      <c r="D2" s="155"/>
      <c r="E2" s="155"/>
      <c r="F2" s="155"/>
      <c r="G2" s="155"/>
      <c r="H2" s="154"/>
    </row>
    <row r="3" spans="1:8">
      <c r="A3" s="279" t="s">
        <v>71</v>
      </c>
      <c r="B3" s="256"/>
      <c r="C3" s="280" t="s">
        <v>316</v>
      </c>
      <c r="D3" s="280"/>
      <c r="E3" s="281"/>
      <c r="F3" s="16"/>
      <c r="G3" s="10"/>
    </row>
    <row r="4" spans="1:8">
      <c r="F4" s="71" t="s">
        <v>52</v>
      </c>
    </row>
    <row r="5" spans="1:8">
      <c r="A5" s="269" t="s">
        <v>271</v>
      </c>
      <c r="B5" s="269"/>
      <c r="C5" s="269"/>
      <c r="D5" s="269"/>
      <c r="E5" s="269"/>
      <c r="F5" s="188" t="s">
        <v>51</v>
      </c>
      <c r="G5" s="189">
        <v>0</v>
      </c>
    </row>
    <row r="6" spans="1:8">
      <c r="A6" s="21"/>
      <c r="B6" s="269" t="s">
        <v>272</v>
      </c>
      <c r="C6" s="269"/>
      <c r="D6" s="269"/>
      <c r="E6" s="269"/>
      <c r="F6" s="188" t="s">
        <v>51</v>
      </c>
      <c r="G6" s="189">
        <v>0</v>
      </c>
    </row>
    <row r="7" spans="1:8">
      <c r="A7" s="21"/>
      <c r="B7" s="269" t="s">
        <v>53</v>
      </c>
      <c r="C7" s="269"/>
      <c r="D7" s="269"/>
      <c r="E7" s="269"/>
      <c r="F7" s="188" t="s">
        <v>51</v>
      </c>
      <c r="G7" s="189">
        <v>0</v>
      </c>
    </row>
    <row r="8" spans="1:8">
      <c r="A8" s="21"/>
      <c r="B8" s="269" t="s">
        <v>273</v>
      </c>
      <c r="C8" s="269"/>
      <c r="D8" s="269"/>
      <c r="E8" s="269"/>
      <c r="F8" s="88" t="s">
        <v>270</v>
      </c>
      <c r="G8" s="189">
        <v>0</v>
      </c>
    </row>
    <row r="9" spans="1:8">
      <c r="A9" s="269" t="s">
        <v>274</v>
      </c>
      <c r="B9" s="269"/>
      <c r="C9" s="269"/>
      <c r="D9" s="269"/>
      <c r="E9" s="269"/>
      <c r="F9" s="21"/>
      <c r="G9" s="190">
        <f>SUM(G5-G6)+G7+G8</f>
        <v>0</v>
      </c>
    </row>
    <row r="11" spans="1:8">
      <c r="C11" s="156">
        <f>E11-2</f>
        <v>-2</v>
      </c>
      <c r="D11" s="156">
        <f>E11-1</f>
        <v>-1</v>
      </c>
      <c r="E11" s="157">
        <f>F3</f>
        <v>0</v>
      </c>
      <c r="F11" s="156">
        <f>E11+1</f>
        <v>1</v>
      </c>
      <c r="G11" s="156">
        <f>E11+2</f>
        <v>2</v>
      </c>
      <c r="H11" s="156">
        <f>E11+3</f>
        <v>3</v>
      </c>
    </row>
    <row r="12" spans="1:8">
      <c r="A12" s="71" t="s">
        <v>210</v>
      </c>
      <c r="B12" s="71"/>
      <c r="C12" s="60"/>
      <c r="D12" s="60"/>
      <c r="E12" s="60"/>
      <c r="F12" s="60"/>
      <c r="G12" s="60"/>
      <c r="H12" s="60"/>
    </row>
    <row r="13" spans="1:8" s="91" customFormat="1">
      <c r="C13" s="118"/>
      <c r="D13" s="118"/>
      <c r="E13" s="118"/>
      <c r="F13" s="118"/>
      <c r="G13" s="118"/>
      <c r="H13" s="118"/>
    </row>
    <row r="14" spans="1:8">
      <c r="A14" s="15"/>
      <c r="B14" s="278" t="s">
        <v>41</v>
      </c>
      <c r="C14" s="278"/>
      <c r="D14" s="156">
        <f>E14-1</f>
        <v>-1</v>
      </c>
      <c r="E14" s="157">
        <f>F3</f>
        <v>0</v>
      </c>
      <c r="F14" s="156">
        <f>E14+1</f>
        <v>1</v>
      </c>
      <c r="G14" s="156">
        <f>E14+2</f>
        <v>2</v>
      </c>
      <c r="H14" s="156">
        <f>E14+3</f>
        <v>3</v>
      </c>
    </row>
    <row r="15" spans="1:8">
      <c r="A15" s="1"/>
      <c r="B15" s="119" t="s">
        <v>42</v>
      </c>
      <c r="C15" s="120"/>
      <c r="D15" s="120"/>
      <c r="E15" s="120"/>
      <c r="F15" s="120"/>
      <c r="G15" s="120"/>
      <c r="H15" s="120"/>
    </row>
    <row r="16" spans="1:8">
      <c r="A16" s="5"/>
      <c r="B16" s="119" t="s">
        <v>43</v>
      </c>
      <c r="C16" s="120"/>
      <c r="D16" s="120"/>
      <c r="E16" s="120"/>
      <c r="F16" s="120"/>
      <c r="G16" s="120"/>
      <c r="H16" s="120"/>
    </row>
    <row r="17" spans="1:8">
      <c r="B17" s="121" t="s">
        <v>44</v>
      </c>
      <c r="C17" s="122">
        <f t="shared" ref="C17:H17" si="0">C15+C16</f>
        <v>0</v>
      </c>
      <c r="D17" s="122">
        <f t="shared" si="0"/>
        <v>0</v>
      </c>
      <c r="E17" s="122">
        <f t="shared" si="0"/>
        <v>0</v>
      </c>
      <c r="F17" s="122">
        <f t="shared" si="0"/>
        <v>0</v>
      </c>
      <c r="G17" s="122">
        <f t="shared" si="0"/>
        <v>0</v>
      </c>
      <c r="H17" s="122">
        <f t="shared" si="0"/>
        <v>0</v>
      </c>
    </row>
    <row r="18" spans="1:8">
      <c r="A18" s="7"/>
      <c r="B18" s="4"/>
      <c r="C18" s="12"/>
      <c r="D18" s="12"/>
      <c r="E18" s="12"/>
      <c r="F18" s="12"/>
      <c r="G18" s="12"/>
      <c r="H18" s="12"/>
    </row>
    <row r="19" spans="1:8">
      <c r="A19" s="15"/>
      <c r="B19" s="278" t="s">
        <v>46</v>
      </c>
      <c r="C19" s="278"/>
      <c r="D19" s="156">
        <f>E19-1</f>
        <v>-1</v>
      </c>
      <c r="E19" s="157">
        <f>F3</f>
        <v>0</v>
      </c>
      <c r="F19" s="156">
        <f>E19+1</f>
        <v>1</v>
      </c>
      <c r="G19" s="156">
        <f>E19+2</f>
        <v>2</v>
      </c>
      <c r="H19" s="156">
        <f>E19+3</f>
        <v>3</v>
      </c>
    </row>
    <row r="20" spans="1:8">
      <c r="A20" s="1"/>
      <c r="B20" s="119" t="s">
        <v>42</v>
      </c>
      <c r="C20" s="120"/>
      <c r="D20" s="120"/>
      <c r="E20" s="120"/>
      <c r="F20" s="120"/>
      <c r="G20" s="120"/>
      <c r="H20" s="120"/>
    </row>
    <row r="21" spans="1:8">
      <c r="A21" s="5"/>
      <c r="B21" s="119" t="s">
        <v>43</v>
      </c>
      <c r="C21" s="120"/>
      <c r="D21" s="120"/>
      <c r="E21" s="120"/>
      <c r="F21" s="120"/>
      <c r="G21" s="120"/>
      <c r="H21" s="120"/>
    </row>
    <row r="22" spans="1:8">
      <c r="B22" s="121" t="s">
        <v>44</v>
      </c>
      <c r="C22" s="123">
        <f t="shared" ref="C22:H22" si="1">C20+C21</f>
        <v>0</v>
      </c>
      <c r="D22" s="123">
        <f t="shared" si="1"/>
        <v>0</v>
      </c>
      <c r="E22" s="123">
        <f t="shared" si="1"/>
        <v>0</v>
      </c>
      <c r="F22" s="123">
        <f t="shared" si="1"/>
        <v>0</v>
      </c>
      <c r="G22" s="123">
        <f t="shared" si="1"/>
        <v>0</v>
      </c>
      <c r="H22" s="123">
        <f t="shared" si="1"/>
        <v>0</v>
      </c>
    </row>
    <row r="23" spans="1:8">
      <c r="A23" s="1"/>
      <c r="B23" s="6"/>
      <c r="C23" s="12"/>
      <c r="D23" s="12"/>
      <c r="E23" s="12"/>
      <c r="F23" s="12"/>
      <c r="G23" s="12"/>
      <c r="H23" s="12"/>
    </row>
    <row r="24" spans="1:8">
      <c r="A24" s="15"/>
      <c r="B24" s="191" t="s">
        <v>54</v>
      </c>
      <c r="C24" s="192"/>
      <c r="D24" s="199">
        <f>SUM('Financial Projection-Page 3'!D14+'Financial Projection-Page 3'!D46+'Financial Projection-Page 3'!D80+'Financial Projection-Page 3'!D80)</f>
        <v>0</v>
      </c>
      <c r="E24" s="193">
        <f>SUM(E13)</f>
        <v>0</v>
      </c>
      <c r="F24" s="193">
        <f>SUM(F13)</f>
        <v>0</v>
      </c>
      <c r="G24" s="193">
        <f>SUM(G13)</f>
        <v>0</v>
      </c>
      <c r="H24" s="193">
        <f>SUM(H13)</f>
        <v>0</v>
      </c>
    </row>
    <row r="25" spans="1:8">
      <c r="A25" s="3"/>
      <c r="B25" s="194" t="s">
        <v>275</v>
      </c>
      <c r="C25" s="195"/>
      <c r="D25" s="196">
        <f>'Financial Projection-Page 3'!D19+'Financial Projection-Page 3'!D46+'Financial Projection-Page 3'!D80</f>
        <v>0</v>
      </c>
      <c r="E25" s="196">
        <f>'Financial Projection-Page 3'!E19+'Financial Projection-Page 3'!E46+'Financial Projection-Page 3'!E80</f>
        <v>0</v>
      </c>
      <c r="F25" s="196">
        <f>'Financial Projection-Page 3'!F19+'Financial Projection-Page 3'!F46+'Financial Projection-Page 3'!F80</f>
        <v>0</v>
      </c>
      <c r="G25" s="196">
        <f>'Financial Projection-Page 3'!G19+'Financial Projection-Page 3'!G46+'Financial Projection-Page 3'!G80</f>
        <v>0</v>
      </c>
      <c r="H25" s="196">
        <f>'Financial Projection-Page 3'!H19+'Financial Projection-Page 3'!H46+'Financial Projection-Page 3'!H80</f>
        <v>0</v>
      </c>
    </row>
    <row r="26" spans="1:8">
      <c r="A26" s="3"/>
      <c r="B26" s="194" t="s">
        <v>48</v>
      </c>
      <c r="C26" s="195"/>
      <c r="D26" s="197">
        <f>D25*0.2</f>
        <v>0</v>
      </c>
      <c r="E26" s="197">
        <f t="shared" ref="E26:H26" si="2">E25*0.2</f>
        <v>0</v>
      </c>
      <c r="F26" s="197">
        <f t="shared" si="2"/>
        <v>0</v>
      </c>
      <c r="G26" s="197">
        <f t="shared" si="2"/>
        <v>0</v>
      </c>
      <c r="H26" s="197">
        <f t="shared" si="2"/>
        <v>0</v>
      </c>
    </row>
    <row r="27" spans="1:8">
      <c r="A27" s="3"/>
      <c r="B27" s="194" t="s">
        <v>276</v>
      </c>
      <c r="C27" s="195"/>
      <c r="D27" s="198">
        <f>G9</f>
        <v>0</v>
      </c>
      <c r="E27" s="198">
        <f>D27+'Financial Projection-Page 3'!E30+'Financial Projection-Page 3'!E40+'Financial Projection-Page 3'!E53+'Financial Projection-Page 3'!E54+'Financial Projection-Page 3'!E74+'Financial Projection-Page 3'!E86</f>
        <v>0</v>
      </c>
      <c r="F27" s="198">
        <f>E27+'Financial Projection-Page 3'!F30+'Financial Projection-Page 3'!F40+'Financial Projection-Page 3'!F53+'Financial Projection-Page 3'!F54+'Financial Projection-Page 3'!F74+'Financial Projection-Page 3'!F86</f>
        <v>0</v>
      </c>
      <c r="G27" s="198">
        <f>F27+'Financial Projection-Page 3'!G30+'Financial Projection-Page 3'!G40+'Financial Projection-Page 3'!G53+'Financial Projection-Page 3'!G54+'Financial Projection-Page 3'!G74+'Financial Projection-Page 3'!G86</f>
        <v>0</v>
      </c>
      <c r="H27" s="198">
        <f>G27+'Financial Projection-Page 3'!H30+'Financial Projection-Page 3'!H40+'Financial Projection-Page 3'!H53+'Financial Projection-Page 3'!H54+'Financial Projection-Page 3'!H74+'Financial Projection-Page 3'!H86</f>
        <v>0</v>
      </c>
    </row>
    <row r="28" spans="1:8">
      <c r="A28" s="3"/>
      <c r="B28" s="275" t="s">
        <v>277</v>
      </c>
      <c r="C28" s="276"/>
      <c r="D28" s="199" t="str">
        <f>IF(D27&gt;D26,"Compliant","Non-Compliant")</f>
        <v>Non-Compliant</v>
      </c>
      <c r="E28" s="199" t="str">
        <f t="shared" ref="E28:H28" si="3">IF(E27&gt;E26,"Compliant","Non-Compliant")</f>
        <v>Non-Compliant</v>
      </c>
      <c r="F28" s="199" t="str">
        <f t="shared" si="3"/>
        <v>Non-Compliant</v>
      </c>
      <c r="G28" s="199" t="str">
        <f t="shared" si="3"/>
        <v>Non-Compliant</v>
      </c>
      <c r="H28" s="199" t="str">
        <f t="shared" si="3"/>
        <v>Non-Compliant</v>
      </c>
    </row>
    <row r="32" spans="1:8" ht="25.5" customHeight="1">
      <c r="F32" s="259" t="s">
        <v>313</v>
      </c>
      <c r="G32" s="259"/>
      <c r="H32" s="259"/>
    </row>
  </sheetData>
  <mergeCells count="13">
    <mergeCell ref="F32:H32"/>
    <mergeCell ref="B28:C28"/>
    <mergeCell ref="C1:E1"/>
    <mergeCell ref="F1:G1"/>
    <mergeCell ref="B14:C14"/>
    <mergeCell ref="B19:C19"/>
    <mergeCell ref="A3:B3"/>
    <mergeCell ref="A5:E5"/>
    <mergeCell ref="B6:E6"/>
    <mergeCell ref="B7:E7"/>
    <mergeCell ref="B8:E8"/>
    <mergeCell ref="A9:E9"/>
    <mergeCell ref="C3:E3"/>
  </mergeCells>
  <conditionalFormatting sqref="G5">
    <cfRule type="containsBlanks" priority="1">
      <formula>LEN(TRIM(G5))=0</formula>
    </cfRule>
    <cfRule type="containsBlanks" dxfId="5" priority="2">
      <formula>LEN(TRIM(G5))=0</formula>
    </cfRule>
    <cfRule type="containsBlanks" dxfId="4" priority="3">
      <formula>LEN(TRIM(G5))=0</formula>
    </cfRule>
    <cfRule type="containsBlanks" dxfId="3" priority="4">
      <formula>LEN(TRIM(G5))=0</formula>
    </cfRule>
    <cfRule type="containsBlanks" dxfId="2" priority="5">
      <formula>LEN(TRIM(G5))=0</formula>
    </cfRule>
    <cfRule type="containsBlanks" dxfId="1" priority="6">
      <formula>LEN(TRIM(G5))=0</formula>
    </cfRule>
    <cfRule type="containsBlanks" dxfId="0" priority="7">
      <formula>LEN(TRIM(G5))=0</formula>
    </cfRule>
  </conditionalFormatting>
  <pageMargins left="0.70866141732283472" right="0.70866141732283472" top="0.74803149606299213" bottom="0.74803149606299213" header="0.31496062992125984" footer="0.31496062992125984"/>
  <pageSetup orientation="landscape" horizontalDpi="4294967293" verticalDpi="4294967293" r:id="rId1"/>
</worksheet>
</file>

<file path=xl/worksheets/sheet4.xml><?xml version="1.0" encoding="utf-8"?>
<worksheet xmlns="http://schemas.openxmlformats.org/spreadsheetml/2006/main" xmlns:r="http://schemas.openxmlformats.org/officeDocument/2006/relationships">
  <dimension ref="A1:L108"/>
  <sheetViews>
    <sheetView tabSelected="1" topLeftCell="A10" workbookViewId="0">
      <selection activeCell="G12" sqref="G12:H12"/>
    </sheetView>
  </sheetViews>
  <sheetFormatPr defaultRowHeight="15"/>
  <cols>
    <col min="1" max="1" width="5.28515625" customWidth="1"/>
    <col min="2" max="2" width="35.7109375" customWidth="1"/>
    <col min="3" max="4" width="10.7109375" style="9" customWidth="1"/>
    <col min="5" max="5" width="11" style="9" customWidth="1"/>
    <col min="6" max="6" width="10.7109375" style="9" customWidth="1"/>
    <col min="7" max="7" width="11.5703125" style="9" customWidth="1"/>
    <col min="8" max="8" width="10.7109375" style="9" customWidth="1"/>
    <col min="9" max="9" width="7.28515625" customWidth="1"/>
  </cols>
  <sheetData>
    <row r="1" spans="1:9">
      <c r="A1" s="158" t="s">
        <v>63</v>
      </c>
      <c r="B1" s="158"/>
      <c r="C1" s="159"/>
      <c r="D1" s="159"/>
      <c r="E1" s="159"/>
      <c r="F1" s="154"/>
      <c r="G1" s="159"/>
      <c r="H1" s="160" t="s">
        <v>261</v>
      </c>
    </row>
    <row r="2" spans="1:9">
      <c r="A2" s="210" t="s">
        <v>0</v>
      </c>
      <c r="B2" s="211"/>
      <c r="C2" s="211"/>
      <c r="D2" s="289">
        <f>'[1]Overview-Page 1'!F3</f>
        <v>0</v>
      </c>
      <c r="E2" s="289"/>
      <c r="F2" s="289"/>
      <c r="G2" s="289"/>
      <c r="H2" s="289"/>
    </row>
    <row r="3" spans="1:9">
      <c r="A3" s="212" t="s">
        <v>1</v>
      </c>
      <c r="B3" s="213"/>
      <c r="C3" s="214"/>
      <c r="D3" s="214"/>
      <c r="E3" s="214"/>
      <c r="F3" s="214"/>
      <c r="G3" s="214"/>
      <c r="H3" s="214"/>
    </row>
    <row r="4" spans="1:9" ht="15.75" thickBot="1">
      <c r="A4" s="215" t="s">
        <v>50</v>
      </c>
      <c r="B4" s="216"/>
      <c r="C4" s="217"/>
      <c r="D4" s="217"/>
      <c r="E4" s="218" t="s">
        <v>283</v>
      </c>
      <c r="F4" s="218"/>
      <c r="G4" s="218"/>
      <c r="H4" s="218"/>
    </row>
    <row r="5" spans="1:9" ht="15.75" thickTop="1">
      <c r="A5" s="219" t="s">
        <v>56</v>
      </c>
      <c r="B5" s="220"/>
      <c r="C5" s="220"/>
      <c r="D5" s="221"/>
      <c r="E5" s="221"/>
      <c r="F5" s="221"/>
      <c r="G5" s="222"/>
      <c r="H5" s="223"/>
    </row>
    <row r="6" spans="1:9">
      <c r="A6" s="3"/>
      <c r="B6" s="3"/>
      <c r="C6" s="224" t="s">
        <v>61</v>
      </c>
      <c r="D6" s="224" t="s">
        <v>62</v>
      </c>
      <c r="E6" s="224" t="s">
        <v>2</v>
      </c>
      <c r="F6" s="290" t="s">
        <v>57</v>
      </c>
      <c r="G6" s="291"/>
      <c r="H6" s="291"/>
    </row>
    <row r="7" spans="1:9">
      <c r="A7" s="3"/>
      <c r="B7" s="3"/>
      <c r="C7" s="225" t="s">
        <v>3</v>
      </c>
      <c r="D7" s="225" t="s">
        <v>3</v>
      </c>
      <c r="E7" s="225" t="s">
        <v>4</v>
      </c>
      <c r="F7" s="226" t="s">
        <v>58</v>
      </c>
      <c r="G7" s="226" t="s">
        <v>59</v>
      </c>
      <c r="H7" s="226" t="s">
        <v>60</v>
      </c>
      <c r="I7" s="13"/>
    </row>
    <row r="8" spans="1:9">
      <c r="A8" s="3" t="s">
        <v>284</v>
      </c>
      <c r="C8" s="227">
        <f>'WCS-Page 2'!C11</f>
        <v>-2</v>
      </c>
      <c r="D8" s="227">
        <f>'WCS-Page 2'!D11</f>
        <v>-1</v>
      </c>
      <c r="E8" s="227">
        <f>'WCS-Page 2'!E11</f>
        <v>0</v>
      </c>
      <c r="F8" s="227">
        <f>'WCS-Page 2'!F11</f>
        <v>1</v>
      </c>
      <c r="G8" s="227">
        <f>'WCS-Page 2'!G11</f>
        <v>2</v>
      </c>
      <c r="H8" s="227">
        <f>'WCS-Page 2'!H11</f>
        <v>3</v>
      </c>
    </row>
    <row r="9" spans="1:9" ht="17.25">
      <c r="A9" s="292" t="s">
        <v>145</v>
      </c>
      <c r="B9" s="283"/>
      <c r="C9" s="14" t="s">
        <v>133</v>
      </c>
      <c r="D9" s="14" t="s">
        <v>45</v>
      </c>
      <c r="E9" s="228"/>
      <c r="F9" s="228"/>
      <c r="G9" s="228"/>
      <c r="H9" s="228"/>
    </row>
    <row r="10" spans="1:9">
      <c r="A10" s="282" t="s">
        <v>6</v>
      </c>
      <c r="B10" s="283"/>
      <c r="C10" s="125"/>
      <c r="D10" s="125"/>
      <c r="E10" s="125"/>
      <c r="F10" s="125"/>
      <c r="G10" s="126">
        <f>F10*(G$5)+F10</f>
        <v>0</v>
      </c>
      <c r="H10" s="126">
        <f>G10*(G$5)+G10</f>
        <v>0</v>
      </c>
    </row>
    <row r="11" spans="1:9">
      <c r="A11" s="282" t="s">
        <v>7</v>
      </c>
      <c r="B11" s="283"/>
      <c r="C11" s="125"/>
      <c r="D11" s="125"/>
      <c r="E11" s="125"/>
      <c r="F11" s="125"/>
      <c r="G11" s="126">
        <f>F11*(G$5)+F11</f>
        <v>0</v>
      </c>
      <c r="H11" s="126">
        <f>G11*(G$5)+G11</f>
        <v>0</v>
      </c>
    </row>
    <row r="12" spans="1:9">
      <c r="A12" s="282" t="s">
        <v>285</v>
      </c>
      <c r="B12" s="283"/>
      <c r="C12" s="127"/>
      <c r="D12" s="127"/>
      <c r="E12" s="127"/>
      <c r="F12" s="126">
        <f>IF('WCS-Page 2'!D26&lt;'WCS-Page 2'!D27,0,'WCS-Page 2'!D25*0.01)</f>
        <v>0</v>
      </c>
      <c r="G12" s="126">
        <f>IF('WCS-Page 2'!E26&lt;'WCS-Page 2'!E27,0,'WCS-Page 2'!E25*0.01)</f>
        <v>0</v>
      </c>
      <c r="H12" s="126">
        <f>IF('WCS-Page 2'!F26&lt;'WCS-Page 2'!F27,0,'WCS-Page 2'!F25*0.01)</f>
        <v>0</v>
      </c>
    </row>
    <row r="13" spans="1:9">
      <c r="A13" s="282" t="s">
        <v>8</v>
      </c>
      <c r="B13" s="283"/>
      <c r="C13" s="127"/>
      <c r="D13" s="127"/>
      <c r="E13" s="127"/>
      <c r="F13" s="125"/>
      <c r="G13" s="125"/>
      <c r="H13" s="125"/>
    </row>
    <row r="14" spans="1:9">
      <c r="A14" s="292" t="s">
        <v>311</v>
      </c>
      <c r="B14" s="283"/>
      <c r="C14" s="126">
        <f t="shared" ref="C14:E14" si="0">SUM(C10:C11)</f>
        <v>0</v>
      </c>
      <c r="D14" s="126">
        <f t="shared" si="0"/>
        <v>0</v>
      </c>
      <c r="E14" s="126">
        <f t="shared" si="0"/>
        <v>0</v>
      </c>
      <c r="F14" s="126">
        <f>SUM(F10:F13)</f>
        <v>0</v>
      </c>
      <c r="G14" s="126">
        <f t="shared" ref="G14:H14" si="1">SUM(G10:G13)</f>
        <v>0</v>
      </c>
      <c r="H14" s="126">
        <f t="shared" si="1"/>
        <v>0</v>
      </c>
    </row>
    <row r="15" spans="1:9">
      <c r="A15" s="284" t="s">
        <v>9</v>
      </c>
      <c r="B15" s="283"/>
      <c r="C15" s="126"/>
      <c r="D15" s="126"/>
      <c r="E15" s="126"/>
      <c r="F15" s="126"/>
      <c r="G15" s="126"/>
      <c r="H15" s="126"/>
    </row>
    <row r="16" spans="1:9">
      <c r="A16" s="282" t="s">
        <v>286</v>
      </c>
      <c r="B16" s="283"/>
      <c r="C16" s="128"/>
      <c r="D16" s="128"/>
      <c r="E16" s="128"/>
      <c r="F16" s="229"/>
      <c r="G16" s="127">
        <f>F16*(G$5/100)+F16</f>
        <v>0</v>
      </c>
      <c r="H16" s="127">
        <f>G16*(G$5/100)+G16</f>
        <v>0</v>
      </c>
    </row>
    <row r="17" spans="1:9">
      <c r="A17" s="282" t="s">
        <v>10</v>
      </c>
      <c r="B17" s="283"/>
      <c r="C17" s="128"/>
      <c r="D17" s="128"/>
      <c r="E17" s="128"/>
      <c r="F17" s="128"/>
      <c r="G17" s="125"/>
      <c r="H17" s="125"/>
    </row>
    <row r="18" spans="1:9">
      <c r="A18" s="282" t="s">
        <v>11</v>
      </c>
      <c r="B18" s="283"/>
      <c r="C18" s="128"/>
      <c r="D18" s="128"/>
      <c r="E18" s="128"/>
      <c r="F18" s="128"/>
      <c r="G18" s="128"/>
      <c r="H18" s="128"/>
    </row>
    <row r="19" spans="1:9">
      <c r="A19" s="292" t="s">
        <v>12</v>
      </c>
      <c r="B19" s="283"/>
      <c r="C19" s="126">
        <f t="shared" ref="C19:H19" si="2">SUM(C16:C18)</f>
        <v>0</v>
      </c>
      <c r="D19" s="126">
        <f t="shared" si="2"/>
        <v>0</v>
      </c>
      <c r="E19" s="126">
        <f t="shared" si="2"/>
        <v>0</v>
      </c>
      <c r="F19" s="126">
        <f t="shared" si="2"/>
        <v>0</v>
      </c>
      <c r="G19" s="126">
        <f t="shared" si="2"/>
        <v>0</v>
      </c>
      <c r="H19" s="126">
        <f t="shared" si="2"/>
        <v>0</v>
      </c>
    </row>
    <row r="20" spans="1:9">
      <c r="A20" s="287" t="s">
        <v>317</v>
      </c>
      <c r="B20" s="288"/>
      <c r="C20" s="229"/>
      <c r="D20" s="229"/>
      <c r="E20" s="229"/>
      <c r="F20" s="161">
        <f t="shared" ref="F20:H20" si="3">F14-F19</f>
        <v>0</v>
      </c>
      <c r="G20" s="161">
        <f t="shared" si="3"/>
        <v>0</v>
      </c>
      <c r="H20" s="161">
        <f t="shared" si="3"/>
        <v>0</v>
      </c>
    </row>
    <row r="21" spans="1:9">
      <c r="A21" s="230"/>
      <c r="B21" s="2"/>
      <c r="C21" s="231"/>
      <c r="D21" s="231"/>
      <c r="E21" s="231"/>
      <c r="F21" s="231"/>
      <c r="G21" s="231"/>
      <c r="H21" s="231"/>
    </row>
    <row r="22" spans="1:9">
      <c r="A22" s="292" t="s">
        <v>13</v>
      </c>
      <c r="B22" s="283"/>
      <c r="C22" s="11"/>
      <c r="D22" s="11"/>
      <c r="E22" s="11"/>
      <c r="F22" s="11"/>
      <c r="G22" s="11"/>
      <c r="H22" s="11"/>
    </row>
    <row r="23" spans="1:9">
      <c r="A23" s="284" t="s">
        <v>5</v>
      </c>
      <c r="B23" s="283"/>
      <c r="C23" s="126"/>
      <c r="D23" s="126"/>
      <c r="E23" s="126"/>
      <c r="F23" s="126"/>
      <c r="G23" s="126"/>
      <c r="H23" s="126"/>
    </row>
    <row r="24" spans="1:9">
      <c r="A24" s="284" t="s">
        <v>287</v>
      </c>
      <c r="B24" s="283"/>
      <c r="C24" s="126"/>
      <c r="D24" s="126"/>
      <c r="E24" s="126"/>
      <c r="F24" s="126"/>
      <c r="G24" s="126"/>
      <c r="H24" s="126"/>
    </row>
    <row r="25" spans="1:9">
      <c r="A25" s="282" t="s">
        <v>14</v>
      </c>
      <c r="B25" s="283"/>
      <c r="C25" s="125"/>
      <c r="D25" s="125"/>
      <c r="E25" s="125"/>
      <c r="F25" s="125"/>
      <c r="G25" s="126">
        <f t="shared" ref="G25:G39" si="4">F25*(G$5)+F25</f>
        <v>0</v>
      </c>
      <c r="H25" s="126">
        <f t="shared" ref="H25:H39" si="5">G25*(G$5)+G25</f>
        <v>0</v>
      </c>
    </row>
    <row r="26" spans="1:9">
      <c r="A26" s="282" t="s">
        <v>15</v>
      </c>
      <c r="B26" s="283"/>
      <c r="C26" s="125"/>
      <c r="D26" s="125"/>
      <c r="E26" s="125"/>
      <c r="F26" s="125"/>
      <c r="G26" s="126">
        <f t="shared" si="4"/>
        <v>0</v>
      </c>
      <c r="H26" s="126">
        <f t="shared" si="5"/>
        <v>0</v>
      </c>
    </row>
    <row r="27" spans="1:9">
      <c r="A27" s="282" t="s">
        <v>16</v>
      </c>
      <c r="B27" s="283"/>
      <c r="C27" s="125"/>
      <c r="D27" s="125"/>
      <c r="E27" s="125"/>
      <c r="F27" s="125"/>
      <c r="G27" s="126">
        <f t="shared" si="4"/>
        <v>0</v>
      </c>
      <c r="H27" s="126">
        <f t="shared" si="5"/>
        <v>0</v>
      </c>
    </row>
    <row r="28" spans="1:9">
      <c r="A28" s="282" t="s">
        <v>17</v>
      </c>
      <c r="B28" s="283"/>
      <c r="C28" s="125"/>
      <c r="D28" s="125"/>
      <c r="E28" s="125"/>
      <c r="F28" s="125"/>
      <c r="G28" s="126">
        <f t="shared" si="4"/>
        <v>0</v>
      </c>
      <c r="H28" s="126">
        <f t="shared" si="5"/>
        <v>0</v>
      </c>
    </row>
    <row r="29" spans="1:9">
      <c r="A29" s="282" t="s">
        <v>19</v>
      </c>
      <c r="B29" s="283"/>
      <c r="C29" s="125"/>
      <c r="D29" s="125"/>
      <c r="E29" s="125"/>
      <c r="F29" s="125"/>
      <c r="G29" s="126">
        <f>F29*(G$5)+F29</f>
        <v>0</v>
      </c>
      <c r="H29" s="126">
        <f>G29*(G$5)+G29</f>
        <v>0</v>
      </c>
    </row>
    <row r="30" spans="1:9">
      <c r="A30" s="282" t="s">
        <v>21</v>
      </c>
      <c r="B30" s="283"/>
      <c r="C30" s="125"/>
      <c r="D30" s="125"/>
      <c r="E30" s="125"/>
      <c r="F30" s="125"/>
      <c r="G30" s="125"/>
      <c r="H30" s="125"/>
      <c r="I30" s="11"/>
    </row>
    <row r="31" spans="1:9">
      <c r="A31" s="282" t="s">
        <v>22</v>
      </c>
      <c r="B31" s="283"/>
      <c r="C31" s="125"/>
      <c r="D31" s="125"/>
      <c r="E31" s="125"/>
      <c r="F31" s="125"/>
      <c r="G31" s="125"/>
      <c r="H31" s="125"/>
    </row>
    <row r="32" spans="1:9">
      <c r="A32" s="282" t="s">
        <v>23</v>
      </c>
      <c r="B32" s="283"/>
      <c r="C32" s="127"/>
      <c r="D32" s="127"/>
      <c r="E32" s="127"/>
      <c r="F32" s="125"/>
      <c r="G32" s="125"/>
      <c r="H32" s="125"/>
    </row>
    <row r="33" spans="1:9">
      <c r="A33" s="282" t="s">
        <v>288</v>
      </c>
      <c r="B33" s="283"/>
      <c r="C33" s="125"/>
      <c r="D33" s="125"/>
      <c r="E33" s="125"/>
      <c r="F33" s="125"/>
      <c r="G33" s="126">
        <f>F33*(G$5)+F33</f>
        <v>0</v>
      </c>
      <c r="H33" s="126">
        <f>G33*(G$5)+G33</f>
        <v>0</v>
      </c>
    </row>
    <row r="34" spans="1:9">
      <c r="A34" s="282" t="s">
        <v>289</v>
      </c>
      <c r="B34" s="283"/>
      <c r="C34" s="127"/>
      <c r="D34" s="127"/>
      <c r="E34" s="127"/>
      <c r="F34" s="126">
        <f>0.1*(F25+F26+F27+F28+F29+F33)</f>
        <v>0</v>
      </c>
      <c r="G34" s="126">
        <f t="shared" ref="G34:H34" si="6">0.1*(G25+G26+G27+G28+G29+G33)</f>
        <v>0</v>
      </c>
      <c r="H34" s="126">
        <f t="shared" si="6"/>
        <v>0</v>
      </c>
    </row>
    <row r="35" spans="1:9">
      <c r="A35" s="232"/>
      <c r="B35" s="124" t="s">
        <v>290</v>
      </c>
      <c r="C35" s="126">
        <f>SUM(C25:C34)</f>
        <v>0</v>
      </c>
      <c r="D35" s="126">
        <f t="shared" ref="D35:H35" si="7">SUM(D25:D34)</f>
        <v>0</v>
      </c>
      <c r="E35" s="126">
        <f t="shared" si="7"/>
        <v>0</v>
      </c>
      <c r="F35" s="126">
        <f t="shared" si="7"/>
        <v>0</v>
      </c>
      <c r="G35" s="126">
        <f t="shared" si="7"/>
        <v>0</v>
      </c>
      <c r="H35" s="126">
        <f t="shared" si="7"/>
        <v>0</v>
      </c>
    </row>
    <row r="36" spans="1:9">
      <c r="A36" s="284" t="s">
        <v>291</v>
      </c>
      <c r="B36" s="283"/>
      <c r="C36" s="126"/>
      <c r="D36" s="126"/>
      <c r="E36" s="126"/>
      <c r="F36" s="126"/>
      <c r="G36" s="126"/>
      <c r="H36" s="126"/>
    </row>
    <row r="37" spans="1:9">
      <c r="A37" s="282" t="s">
        <v>14</v>
      </c>
      <c r="B37" s="283"/>
      <c r="C37" s="125"/>
      <c r="D37" s="125"/>
      <c r="E37" s="125"/>
      <c r="F37" s="125"/>
      <c r="G37" s="126">
        <f t="shared" ref="G37" si="8">F37*(G$5)+F37</f>
        <v>0</v>
      </c>
      <c r="H37" s="126">
        <f t="shared" ref="H37" si="9">G37*(G$5)+G37</f>
        <v>0</v>
      </c>
    </row>
    <row r="38" spans="1:9">
      <c r="A38" s="282" t="s">
        <v>18</v>
      </c>
      <c r="B38" s="283"/>
      <c r="C38" s="125"/>
      <c r="D38" s="125"/>
      <c r="E38" s="125"/>
      <c r="F38" s="125"/>
      <c r="G38" s="126">
        <f t="shared" si="4"/>
        <v>0</v>
      </c>
      <c r="H38" s="126">
        <f t="shared" si="5"/>
        <v>0</v>
      </c>
    </row>
    <row r="39" spans="1:9">
      <c r="A39" s="282" t="s">
        <v>20</v>
      </c>
      <c r="B39" s="283"/>
      <c r="C39" s="125"/>
      <c r="D39" s="125"/>
      <c r="E39" s="125"/>
      <c r="F39" s="125"/>
      <c r="G39" s="126">
        <f t="shared" si="4"/>
        <v>0</v>
      </c>
      <c r="H39" s="126">
        <f t="shared" si="5"/>
        <v>0</v>
      </c>
    </row>
    <row r="40" spans="1:9">
      <c r="A40" s="282" t="s">
        <v>21</v>
      </c>
      <c r="B40" s="283"/>
      <c r="C40" s="125"/>
      <c r="D40" s="125"/>
      <c r="E40" s="125"/>
      <c r="F40" s="125"/>
      <c r="G40" s="125"/>
      <c r="H40" s="125"/>
      <c r="I40" s="11"/>
    </row>
    <row r="41" spans="1:9">
      <c r="A41" s="282" t="s">
        <v>22</v>
      </c>
      <c r="B41" s="283"/>
      <c r="C41" s="125"/>
      <c r="D41" s="125"/>
      <c r="E41" s="125"/>
      <c r="F41" s="125"/>
      <c r="G41" s="125"/>
      <c r="H41" s="125"/>
    </row>
    <row r="42" spans="1:9">
      <c r="A42" s="282" t="s">
        <v>23</v>
      </c>
      <c r="B42" s="283"/>
      <c r="C42" s="127"/>
      <c r="D42" s="127"/>
      <c r="E42" s="127"/>
      <c r="F42" s="125"/>
      <c r="G42" s="125"/>
      <c r="H42" s="125"/>
    </row>
    <row r="43" spans="1:9">
      <c r="A43" s="282" t="s">
        <v>288</v>
      </c>
      <c r="B43" s="283"/>
      <c r="C43" s="125"/>
      <c r="D43" s="125"/>
      <c r="E43" s="125"/>
      <c r="F43" s="125"/>
      <c r="G43" s="126">
        <f>F43*(G$5)+F43</f>
        <v>0</v>
      </c>
      <c r="H43" s="126">
        <f>G43*(G$5)+G43</f>
        <v>0</v>
      </c>
    </row>
    <row r="44" spans="1:9">
      <c r="A44" s="282" t="s">
        <v>289</v>
      </c>
      <c r="B44" s="283"/>
      <c r="C44" s="127"/>
      <c r="D44" s="127"/>
      <c r="E44" s="127"/>
      <c r="F44" s="126">
        <f>0.1*(F37+F38+F39+F43)</f>
        <v>0</v>
      </c>
      <c r="G44" s="126">
        <f t="shared" ref="G44:H44" si="10">0.1*(G37+G38+G39+G43)</f>
        <v>0</v>
      </c>
      <c r="H44" s="126">
        <f t="shared" si="10"/>
        <v>0</v>
      </c>
    </row>
    <row r="45" spans="1:9">
      <c r="A45" s="232"/>
      <c r="B45" s="124" t="s">
        <v>292</v>
      </c>
      <c r="C45" s="126">
        <f>SUM(C37:C44)</f>
        <v>0</v>
      </c>
      <c r="D45" s="126">
        <f t="shared" ref="D45:H45" si="11">SUM(D37:D44)</f>
        <v>0</v>
      </c>
      <c r="E45" s="126">
        <f t="shared" si="11"/>
        <v>0</v>
      </c>
      <c r="F45" s="126">
        <f t="shared" si="11"/>
        <v>0</v>
      </c>
      <c r="G45" s="126">
        <f t="shared" si="11"/>
        <v>0</v>
      </c>
      <c r="H45" s="126">
        <f t="shared" si="11"/>
        <v>0</v>
      </c>
    </row>
    <row r="46" spans="1:9">
      <c r="A46" s="292" t="s">
        <v>24</v>
      </c>
      <c r="B46" s="283"/>
      <c r="C46" s="126">
        <f>C35+C45</f>
        <v>0</v>
      </c>
      <c r="D46" s="126">
        <f t="shared" ref="D46:H46" si="12">D35+D45</f>
        <v>0</v>
      </c>
      <c r="E46" s="126">
        <f t="shared" si="12"/>
        <v>0</v>
      </c>
      <c r="F46" s="126">
        <f t="shared" si="12"/>
        <v>0</v>
      </c>
      <c r="G46" s="126">
        <f t="shared" si="12"/>
        <v>0</v>
      </c>
      <c r="H46" s="126">
        <f t="shared" si="12"/>
        <v>0</v>
      </c>
    </row>
    <row r="47" spans="1:9">
      <c r="A47" s="284" t="s">
        <v>9</v>
      </c>
      <c r="B47" s="283"/>
      <c r="C47" s="126"/>
      <c r="D47" s="126"/>
      <c r="E47" s="126"/>
      <c r="F47" s="126"/>
      <c r="G47" s="126"/>
      <c r="H47" s="126"/>
    </row>
    <row r="48" spans="1:9">
      <c r="A48" s="282" t="s">
        <v>293</v>
      </c>
      <c r="B48" s="283"/>
      <c r="C48" s="125"/>
      <c r="D48" s="125"/>
      <c r="E48" s="125"/>
      <c r="F48" s="127"/>
      <c r="G48" s="127"/>
      <c r="H48" s="127"/>
    </row>
    <row r="49" spans="1:8">
      <c r="A49" s="282" t="s">
        <v>25</v>
      </c>
      <c r="B49" s="283"/>
      <c r="C49" s="128"/>
      <c r="D49" s="128"/>
      <c r="E49" s="128"/>
      <c r="F49" s="128"/>
      <c r="G49" s="125"/>
      <c r="H49" s="125"/>
    </row>
    <row r="50" spans="1:8">
      <c r="A50" s="282" t="s">
        <v>26</v>
      </c>
      <c r="B50" s="283"/>
      <c r="C50" s="128"/>
      <c r="D50" s="128"/>
      <c r="E50" s="128"/>
      <c r="F50" s="128"/>
      <c r="G50" s="128"/>
      <c r="H50" s="128"/>
    </row>
    <row r="51" spans="1:8">
      <c r="A51" s="282" t="s">
        <v>27</v>
      </c>
      <c r="B51" s="283"/>
      <c r="C51" s="128"/>
      <c r="D51" s="128"/>
      <c r="E51" s="128"/>
      <c r="F51" s="128"/>
      <c r="G51" s="128"/>
      <c r="H51" s="128"/>
    </row>
    <row r="52" spans="1:8">
      <c r="A52" s="282" t="s">
        <v>95</v>
      </c>
      <c r="B52" s="294"/>
      <c r="C52" s="128"/>
      <c r="D52" s="128"/>
      <c r="E52" s="128"/>
      <c r="F52" s="128"/>
      <c r="G52" s="128"/>
      <c r="H52" s="128"/>
    </row>
    <row r="53" spans="1:8">
      <c r="A53" s="282" t="s">
        <v>294</v>
      </c>
      <c r="B53" s="283"/>
      <c r="C53" s="128"/>
      <c r="D53" s="128"/>
      <c r="E53" s="128"/>
      <c r="F53" s="128"/>
      <c r="G53" s="128"/>
      <c r="H53" s="128"/>
    </row>
    <row r="54" spans="1:8">
      <c r="A54" s="282" t="s">
        <v>295</v>
      </c>
      <c r="B54" s="283"/>
      <c r="C54" s="128"/>
      <c r="D54" s="128"/>
      <c r="E54" s="128"/>
      <c r="F54" s="128"/>
      <c r="G54" s="128"/>
      <c r="H54" s="128"/>
    </row>
    <row r="55" spans="1:8">
      <c r="A55" s="282" t="s">
        <v>296</v>
      </c>
      <c r="B55" s="283"/>
      <c r="C55" s="128"/>
      <c r="D55" s="128"/>
      <c r="E55" s="128"/>
      <c r="F55" s="128"/>
      <c r="G55" s="128"/>
      <c r="H55" s="128"/>
    </row>
    <row r="56" spans="1:8">
      <c r="A56" s="282" t="s">
        <v>297</v>
      </c>
      <c r="B56" s="283"/>
      <c r="C56" s="128"/>
      <c r="D56" s="128"/>
      <c r="E56" s="128"/>
      <c r="F56" s="128"/>
      <c r="G56" s="128"/>
      <c r="H56" s="128"/>
    </row>
    <row r="57" spans="1:8">
      <c r="A57" s="282" t="s">
        <v>298</v>
      </c>
      <c r="B57" s="283"/>
      <c r="C57" s="128"/>
      <c r="D57" s="128"/>
      <c r="E57" s="128"/>
      <c r="F57" s="128"/>
      <c r="G57" s="125"/>
      <c r="H57" s="125"/>
    </row>
    <row r="58" spans="1:8">
      <c r="A58" s="282" t="s">
        <v>299</v>
      </c>
      <c r="B58" s="283"/>
      <c r="C58" s="128"/>
      <c r="D58" s="128"/>
      <c r="E58" s="128"/>
      <c r="F58" s="128"/>
      <c r="G58" s="125"/>
      <c r="H58" s="125"/>
    </row>
    <row r="59" spans="1:8">
      <c r="A59" s="293" t="s">
        <v>300</v>
      </c>
      <c r="B59" s="286"/>
      <c r="C59" s="129">
        <f>C57+C55+C53+C52</f>
        <v>0</v>
      </c>
      <c r="D59" s="129">
        <f t="shared" ref="D59:H59" si="13">D57+D55+D53+D52</f>
        <v>0</v>
      </c>
      <c r="E59" s="129">
        <f t="shared" si="13"/>
        <v>0</v>
      </c>
      <c r="F59" s="129">
        <f t="shared" si="13"/>
        <v>0</v>
      </c>
      <c r="G59" s="129">
        <f t="shared" si="13"/>
        <v>0</v>
      </c>
      <c r="H59" s="129">
        <f t="shared" si="13"/>
        <v>0</v>
      </c>
    </row>
    <row r="60" spans="1:8">
      <c r="A60" s="293" t="s">
        <v>301</v>
      </c>
      <c r="B60" s="286"/>
      <c r="C60" s="129">
        <f>SUM(C49:C51)+C54+C56+C58</f>
        <v>0</v>
      </c>
      <c r="D60" s="129">
        <f t="shared" ref="D60:E60" si="14">SUM(D49:D51)+D54+D56+D58</f>
        <v>0</v>
      </c>
      <c r="E60" s="129">
        <f t="shared" si="14"/>
        <v>0</v>
      </c>
      <c r="F60" s="129">
        <f>SUM(F48:F51)+F54+F56+F58</f>
        <v>0</v>
      </c>
      <c r="G60" s="129">
        <f>SUM(G48:G51)+G54+G56+G58</f>
        <v>0</v>
      </c>
      <c r="H60" s="129">
        <f>SUM(H48:H51)+H54+H56+H58</f>
        <v>0</v>
      </c>
    </row>
    <row r="61" spans="1:8">
      <c r="A61" s="292" t="s">
        <v>318</v>
      </c>
      <c r="B61" s="283"/>
      <c r="C61" s="129">
        <f>SUM(C48:C58)</f>
        <v>0</v>
      </c>
      <c r="D61" s="129">
        <f t="shared" ref="D61:H61" si="15">SUM(D48:D58)</f>
        <v>0</v>
      </c>
      <c r="E61" s="129">
        <f t="shared" si="15"/>
        <v>0</v>
      </c>
      <c r="F61" s="129">
        <f t="shared" si="15"/>
        <v>0</v>
      </c>
      <c r="G61" s="129">
        <f t="shared" si="15"/>
        <v>0</v>
      </c>
      <c r="H61" s="129">
        <f t="shared" si="15"/>
        <v>0</v>
      </c>
    </row>
    <row r="62" spans="1:8">
      <c r="A62" s="287" t="s">
        <v>302</v>
      </c>
      <c r="B62" s="288"/>
      <c r="C62" s="229"/>
      <c r="D62" s="229"/>
      <c r="E62" s="229"/>
      <c r="F62" s="161">
        <f>F35-F59</f>
        <v>0</v>
      </c>
      <c r="G62" s="161">
        <f>G35-G59</f>
        <v>0</v>
      </c>
      <c r="H62" s="161">
        <f>H35-H59</f>
        <v>0</v>
      </c>
    </row>
    <row r="63" spans="1:8">
      <c r="A63" s="287" t="s">
        <v>303</v>
      </c>
      <c r="B63" s="288"/>
      <c r="C63" s="229"/>
      <c r="D63" s="229"/>
      <c r="E63" s="229"/>
      <c r="F63" s="161">
        <f t="shared" ref="F63:H64" si="16">F45-F60</f>
        <v>0</v>
      </c>
      <c r="G63" s="161">
        <f t="shared" si="16"/>
        <v>0</v>
      </c>
      <c r="H63" s="161">
        <f t="shared" si="16"/>
        <v>0</v>
      </c>
    </row>
    <row r="64" spans="1:8">
      <c r="A64" s="287" t="s">
        <v>55</v>
      </c>
      <c r="B64" s="288"/>
      <c r="C64" s="229"/>
      <c r="D64" s="229"/>
      <c r="E64" s="229"/>
      <c r="F64" s="161">
        <f t="shared" si="16"/>
        <v>0</v>
      </c>
      <c r="G64" s="161">
        <f t="shared" si="16"/>
        <v>0</v>
      </c>
      <c r="H64" s="161">
        <f t="shared" si="16"/>
        <v>0</v>
      </c>
    </row>
    <row r="65" spans="1:8">
      <c r="A65" s="2"/>
      <c r="B65" s="2"/>
      <c r="C65" s="11"/>
      <c r="D65" s="11"/>
      <c r="E65" s="11"/>
      <c r="F65" s="11"/>
      <c r="G65" s="11"/>
      <c r="H65" s="11"/>
    </row>
    <row r="66" spans="1:8">
      <c r="A66" s="292" t="s">
        <v>29</v>
      </c>
      <c r="B66" s="283"/>
      <c r="C66" s="11"/>
      <c r="D66" s="11"/>
      <c r="E66" s="11"/>
      <c r="F66" s="11"/>
      <c r="G66" s="11"/>
      <c r="H66" s="11"/>
    </row>
    <row r="67" spans="1:8">
      <c r="A67" s="284" t="s">
        <v>5</v>
      </c>
      <c r="B67" s="283"/>
      <c r="C67" s="126"/>
      <c r="D67" s="126"/>
      <c r="E67" s="126"/>
      <c r="F67" s="126"/>
      <c r="G67" s="126"/>
      <c r="H67" s="126"/>
    </row>
    <row r="68" spans="1:8">
      <c r="A68" s="285" t="s">
        <v>14</v>
      </c>
      <c r="B68" s="286"/>
      <c r="C68" s="125"/>
      <c r="D68" s="125"/>
      <c r="E68" s="125"/>
      <c r="F68" s="125"/>
      <c r="G68" s="126">
        <f t="shared" ref="G68:G73" si="17">F68*(G$5)+F68</f>
        <v>0</v>
      </c>
      <c r="H68" s="126">
        <f t="shared" ref="H68:H73" si="18">G68*(G$5)+G68</f>
        <v>0</v>
      </c>
    </row>
    <row r="69" spans="1:8">
      <c r="A69" s="285" t="s">
        <v>30</v>
      </c>
      <c r="B69" s="286"/>
      <c r="C69" s="125"/>
      <c r="D69" s="125"/>
      <c r="E69" s="125"/>
      <c r="F69" s="125"/>
      <c r="G69" s="126">
        <f t="shared" si="17"/>
        <v>0</v>
      </c>
      <c r="H69" s="126">
        <f t="shared" si="18"/>
        <v>0</v>
      </c>
    </row>
    <row r="70" spans="1:8">
      <c r="A70" s="285" t="s">
        <v>31</v>
      </c>
      <c r="B70" s="286"/>
      <c r="C70" s="125"/>
      <c r="D70" s="125"/>
      <c r="E70" s="125"/>
      <c r="F70" s="125"/>
      <c r="G70" s="126">
        <f t="shared" si="17"/>
        <v>0</v>
      </c>
      <c r="H70" s="126">
        <f t="shared" si="18"/>
        <v>0</v>
      </c>
    </row>
    <row r="71" spans="1:8">
      <c r="A71" s="285" t="s">
        <v>32</v>
      </c>
      <c r="B71" s="286"/>
      <c r="C71" s="125"/>
      <c r="D71" s="125"/>
      <c r="E71" s="125"/>
      <c r="F71" s="125"/>
      <c r="G71" s="126">
        <f t="shared" si="17"/>
        <v>0</v>
      </c>
      <c r="H71" s="126">
        <f t="shared" si="18"/>
        <v>0</v>
      </c>
    </row>
    <row r="72" spans="1:8">
      <c r="A72" s="285" t="s">
        <v>33</v>
      </c>
      <c r="B72" s="286"/>
      <c r="C72" s="125"/>
      <c r="D72" s="125"/>
      <c r="E72" s="125"/>
      <c r="F72" s="125"/>
      <c r="G72" s="126">
        <f t="shared" si="17"/>
        <v>0</v>
      </c>
      <c r="H72" s="126">
        <f t="shared" si="18"/>
        <v>0</v>
      </c>
    </row>
    <row r="73" spans="1:8">
      <c r="A73" s="285" t="s">
        <v>34</v>
      </c>
      <c r="B73" s="286"/>
      <c r="C73" s="125"/>
      <c r="D73" s="125"/>
      <c r="E73" s="125"/>
      <c r="F73" s="125"/>
      <c r="G73" s="126">
        <f t="shared" si="17"/>
        <v>0</v>
      </c>
      <c r="H73" s="126">
        <f t="shared" si="18"/>
        <v>0</v>
      </c>
    </row>
    <row r="74" spans="1:8">
      <c r="A74" s="285" t="s">
        <v>21</v>
      </c>
      <c r="B74" s="286"/>
      <c r="C74" s="125"/>
      <c r="D74" s="125"/>
      <c r="E74" s="125"/>
      <c r="F74" s="125"/>
      <c r="G74" s="125"/>
      <c r="H74" s="125"/>
    </row>
    <row r="75" spans="1:8" ht="15" customHeight="1">
      <c r="A75" s="285" t="s">
        <v>22</v>
      </c>
      <c r="B75" s="286"/>
      <c r="C75" s="126">
        <f>'WCS-Page 2'!C21</f>
        <v>0</v>
      </c>
      <c r="D75" s="126">
        <f>'WCS-Page 2'!D21</f>
        <v>0</v>
      </c>
      <c r="E75" s="126">
        <f>'WCS-Page 2'!E21</f>
        <v>0</v>
      </c>
      <c r="F75" s="126">
        <f>'WCS-Page 2'!F21</f>
        <v>0</v>
      </c>
      <c r="G75" s="126">
        <f>'WCS-Page 2'!G21</f>
        <v>0</v>
      </c>
      <c r="H75" s="126">
        <f>'WCS-Page 2'!H21</f>
        <v>0</v>
      </c>
    </row>
    <row r="76" spans="1:8">
      <c r="A76" s="285" t="s">
        <v>23</v>
      </c>
      <c r="B76" s="286"/>
      <c r="C76" s="127"/>
      <c r="D76" s="127"/>
      <c r="E76" s="127"/>
      <c r="F76" s="125"/>
      <c r="G76" s="125"/>
      <c r="H76" s="125"/>
    </row>
    <row r="77" spans="1:8">
      <c r="A77" s="285" t="s">
        <v>35</v>
      </c>
      <c r="B77" s="286"/>
      <c r="C77" s="125"/>
      <c r="D77" s="125"/>
      <c r="E77" s="125"/>
      <c r="F77" s="125"/>
      <c r="G77" s="125"/>
      <c r="H77" s="125"/>
    </row>
    <row r="78" spans="1:8">
      <c r="A78" s="285" t="s">
        <v>288</v>
      </c>
      <c r="B78" s="286"/>
      <c r="C78" s="125"/>
      <c r="D78" s="125"/>
      <c r="E78" s="125"/>
      <c r="F78" s="125"/>
      <c r="G78" s="126">
        <f>F78*(G$5)+F78</f>
        <v>0</v>
      </c>
      <c r="H78" s="126">
        <f>G78*(G$5)+G78</f>
        <v>0</v>
      </c>
    </row>
    <row r="79" spans="1:8">
      <c r="A79" s="285" t="s">
        <v>289</v>
      </c>
      <c r="B79" s="286"/>
      <c r="C79" s="127"/>
      <c r="D79" s="127"/>
      <c r="E79" s="127"/>
      <c r="F79" s="126">
        <f>0.1*(F68+F69+F70+F71+F72+F78)</f>
        <v>0</v>
      </c>
      <c r="G79" s="126">
        <f t="shared" ref="G79:H79" si="19">0.1*(G68+G69+G70+G71+G72+G78)</f>
        <v>0</v>
      </c>
      <c r="H79" s="126">
        <f t="shared" si="19"/>
        <v>0</v>
      </c>
    </row>
    <row r="80" spans="1:8">
      <c r="A80" s="292" t="s">
        <v>36</v>
      </c>
      <c r="B80" s="283"/>
      <c r="C80" s="126">
        <f t="shared" ref="C80:H80" si="20">SUM(C68:C79)</f>
        <v>0</v>
      </c>
      <c r="D80" s="126">
        <f t="shared" si="20"/>
        <v>0</v>
      </c>
      <c r="E80" s="126">
        <f t="shared" si="20"/>
        <v>0</v>
      </c>
      <c r="F80" s="126">
        <f t="shared" si="20"/>
        <v>0</v>
      </c>
      <c r="G80" s="126">
        <f t="shared" si="20"/>
        <v>0</v>
      </c>
      <c r="H80" s="126">
        <f t="shared" si="20"/>
        <v>0</v>
      </c>
    </row>
    <row r="81" spans="1:12">
      <c r="A81" s="284" t="s">
        <v>37</v>
      </c>
      <c r="B81" s="283"/>
      <c r="C81" s="126"/>
      <c r="D81" s="126"/>
      <c r="E81" s="126"/>
      <c r="F81" s="126"/>
      <c r="G81" s="126"/>
      <c r="H81" s="126"/>
    </row>
    <row r="82" spans="1:12">
      <c r="A82" s="285" t="s">
        <v>304</v>
      </c>
      <c r="B82" s="286"/>
      <c r="C82" s="125"/>
      <c r="D82" s="125"/>
      <c r="E82" s="125"/>
      <c r="F82" s="127"/>
      <c r="G82" s="127"/>
      <c r="H82" s="127"/>
    </row>
    <row r="83" spans="1:12">
      <c r="A83" s="285" t="s">
        <v>25</v>
      </c>
      <c r="B83" s="286"/>
      <c r="C83" s="128"/>
      <c r="D83" s="128"/>
      <c r="E83" s="128"/>
      <c r="F83" s="128"/>
      <c r="G83" s="125"/>
      <c r="H83" s="125"/>
    </row>
    <row r="84" spans="1:12">
      <c r="A84" s="285" t="s">
        <v>38</v>
      </c>
      <c r="B84" s="286"/>
      <c r="C84" s="128"/>
      <c r="D84" s="128"/>
      <c r="E84" s="128"/>
      <c r="F84" s="128"/>
      <c r="G84" s="125"/>
      <c r="H84" s="125"/>
    </row>
    <row r="85" spans="1:12">
      <c r="A85" s="285" t="s">
        <v>27</v>
      </c>
      <c r="B85" s="286"/>
      <c r="C85" s="128"/>
      <c r="D85" s="128"/>
      <c r="E85" s="128"/>
      <c r="F85" s="128"/>
      <c r="G85" s="128"/>
      <c r="H85" s="128"/>
    </row>
    <row r="86" spans="1:12">
      <c r="A86" s="285" t="s">
        <v>28</v>
      </c>
      <c r="B86" s="286"/>
      <c r="C86" s="128"/>
      <c r="D86" s="128"/>
      <c r="E86" s="128"/>
      <c r="F86" s="128"/>
      <c r="G86" s="128"/>
      <c r="H86" s="128"/>
    </row>
    <row r="87" spans="1:12">
      <c r="A87" s="285" t="s">
        <v>68</v>
      </c>
      <c r="B87" s="286"/>
      <c r="C87" s="129">
        <f>'WCS-Page 2'!C22</f>
        <v>0</v>
      </c>
      <c r="D87" s="129">
        <f>'WCS-Page 2'!D22</f>
        <v>0</v>
      </c>
      <c r="E87" s="129">
        <f>'WCS-Page 2'!E22</f>
        <v>0</v>
      </c>
      <c r="F87" s="129">
        <f>'WCS-Page 2'!F22</f>
        <v>0</v>
      </c>
      <c r="G87" s="129">
        <f>'WCS-Page 2'!G22</f>
        <v>0</v>
      </c>
      <c r="H87" s="129">
        <f>'WCS-Page 2'!H22</f>
        <v>0</v>
      </c>
    </row>
    <row r="88" spans="1:12">
      <c r="A88" s="285" t="s">
        <v>39</v>
      </c>
      <c r="B88" s="286"/>
      <c r="C88" s="130"/>
      <c r="D88" s="130"/>
      <c r="E88" s="130"/>
      <c r="F88" s="130"/>
      <c r="G88" s="125"/>
      <c r="H88" s="125"/>
    </row>
    <row r="89" spans="1:12">
      <c r="A89" s="292" t="s">
        <v>319</v>
      </c>
      <c r="B89" s="283"/>
      <c r="C89" s="129">
        <f>SUM(C82:C88)</f>
        <v>0</v>
      </c>
      <c r="D89" s="129">
        <f t="shared" ref="D89:E89" si="21">SUM(D82:D88)</f>
        <v>0</v>
      </c>
      <c r="E89" s="129">
        <f t="shared" si="21"/>
        <v>0</v>
      </c>
      <c r="F89" s="129">
        <f t="shared" ref="F89:H89" si="22">SUM(F83:F88)</f>
        <v>0</v>
      </c>
      <c r="G89" s="129">
        <f t="shared" si="22"/>
        <v>0</v>
      </c>
      <c r="H89" s="129">
        <f t="shared" si="22"/>
        <v>0</v>
      </c>
    </row>
    <row r="90" spans="1:12">
      <c r="A90" s="287" t="s">
        <v>153</v>
      </c>
      <c r="B90" s="288"/>
      <c r="C90" s="229"/>
      <c r="D90" s="229"/>
      <c r="E90" s="229"/>
      <c r="F90" s="161">
        <f t="shared" ref="F90:H90" si="23">F80-F89</f>
        <v>0</v>
      </c>
      <c r="G90" s="161">
        <f t="shared" si="23"/>
        <v>0</v>
      </c>
      <c r="H90" s="161">
        <f t="shared" si="23"/>
        <v>0</v>
      </c>
    </row>
    <row r="91" spans="1:12">
      <c r="A91" s="124"/>
      <c r="B91" s="124"/>
      <c r="C91" s="126"/>
      <c r="D91" s="126"/>
      <c r="E91" s="126"/>
      <c r="F91" s="126"/>
      <c r="G91" s="126"/>
      <c r="H91" s="126"/>
    </row>
    <row r="92" spans="1:12">
      <c r="A92" s="287" t="s">
        <v>49</v>
      </c>
      <c r="B92" s="288"/>
      <c r="C92" s="162">
        <f>-C14+C19-C46+C61-C80+C89</f>
        <v>0</v>
      </c>
      <c r="D92" s="162">
        <f t="shared" ref="D92:E92" si="24">-D14+D19-D46+D61-D80+D89</f>
        <v>0</v>
      </c>
      <c r="E92" s="162">
        <f t="shared" si="24"/>
        <v>0</v>
      </c>
      <c r="F92" s="127"/>
      <c r="G92" s="127"/>
      <c r="H92" s="127"/>
      <c r="J92" s="162"/>
      <c r="K92" s="162"/>
      <c r="L92" s="162"/>
    </row>
    <row r="93" spans="1:12">
      <c r="A93" s="2"/>
      <c r="B93" s="2"/>
      <c r="C93" s="11"/>
      <c r="D93" s="11"/>
      <c r="E93" s="11"/>
      <c r="F93" s="11"/>
      <c r="G93" s="11"/>
      <c r="H93" s="11"/>
    </row>
    <row r="94" spans="1:12">
      <c r="A94" s="3"/>
      <c r="B94" s="3"/>
      <c r="C94" s="8"/>
      <c r="D94" s="8"/>
      <c r="E94" s="8"/>
      <c r="F94" s="8"/>
      <c r="G94" s="8"/>
      <c r="H94" s="8"/>
    </row>
    <row r="95" spans="1:12" ht="15" customHeight="1">
      <c r="A95" s="3"/>
      <c r="B95" s="3"/>
      <c r="C95" s="8"/>
      <c r="D95" s="8"/>
      <c r="E95" s="8"/>
      <c r="F95" s="8"/>
      <c r="G95" s="8"/>
      <c r="H95" s="8"/>
    </row>
    <row r="96" spans="1:12">
      <c r="A96" s="295" t="s">
        <v>154</v>
      </c>
      <c r="B96" s="296"/>
      <c r="C96" s="296"/>
      <c r="D96" s="296"/>
      <c r="E96" s="296"/>
      <c r="F96" s="296"/>
      <c r="G96" s="296"/>
      <c r="H96" s="296"/>
    </row>
    <row r="97" spans="1:11">
      <c r="A97" s="296"/>
      <c r="B97" s="296"/>
      <c r="C97" s="296"/>
      <c r="D97" s="296"/>
      <c r="E97" s="296"/>
      <c r="F97" s="296"/>
      <c r="G97" s="296"/>
      <c r="H97" s="296"/>
    </row>
    <row r="98" spans="1:11">
      <c r="A98" s="296"/>
      <c r="B98" s="296"/>
      <c r="C98" s="296"/>
      <c r="D98" s="296"/>
      <c r="E98" s="296"/>
      <c r="F98" s="296"/>
      <c r="G98" s="296"/>
      <c r="H98" s="296"/>
    </row>
    <row r="101" spans="1:11" ht="17.25">
      <c r="A101" s="14" t="s">
        <v>40</v>
      </c>
      <c r="B101" s="256" t="s">
        <v>70</v>
      </c>
      <c r="C101" s="256"/>
      <c r="D101" s="256"/>
      <c r="E101" s="256"/>
      <c r="F101" s="256"/>
      <c r="G101" s="256"/>
      <c r="H101" s="256"/>
    </row>
    <row r="102" spans="1:11" ht="17.25">
      <c r="A102" s="14" t="s">
        <v>45</v>
      </c>
      <c r="B102" s="256" t="s">
        <v>69</v>
      </c>
      <c r="C102" s="256"/>
      <c r="D102" s="256"/>
      <c r="E102" s="256"/>
      <c r="F102" s="256"/>
      <c r="G102" s="256"/>
      <c r="H102" s="256"/>
    </row>
    <row r="103" spans="1:11" ht="17.25">
      <c r="A103" s="14" t="s">
        <v>47</v>
      </c>
      <c r="B103" t="s">
        <v>155</v>
      </c>
    </row>
    <row r="104" spans="1:11" ht="17.25">
      <c r="A104" s="14" t="s">
        <v>66</v>
      </c>
      <c r="B104" t="s">
        <v>64</v>
      </c>
    </row>
    <row r="105" spans="1:11" ht="17.25">
      <c r="A105" s="14" t="s">
        <v>67</v>
      </c>
      <c r="B105" t="s">
        <v>65</v>
      </c>
    </row>
    <row r="108" spans="1:11" ht="24.75" customHeight="1">
      <c r="H108" s="259" t="s">
        <v>313</v>
      </c>
      <c r="I108" s="259"/>
      <c r="J108" s="259"/>
      <c r="K108" s="259"/>
    </row>
  </sheetData>
  <mergeCells count="85">
    <mergeCell ref="B101:H101"/>
    <mergeCell ref="A90:B90"/>
    <mergeCell ref="A89:B89"/>
    <mergeCell ref="A53:B53"/>
    <mergeCell ref="A54:B54"/>
    <mergeCell ref="A52:B52"/>
    <mergeCell ref="A96:H98"/>
    <mergeCell ref="B102:H102"/>
    <mergeCell ref="A71:B71"/>
    <mergeCell ref="A73:B73"/>
    <mergeCell ref="A72:B72"/>
    <mergeCell ref="A74:B74"/>
    <mergeCell ref="A75:B75"/>
    <mergeCell ref="A76:B76"/>
    <mergeCell ref="A77:B77"/>
    <mergeCell ref="A78:B78"/>
    <mergeCell ref="A79:B79"/>
    <mergeCell ref="A80:B80"/>
    <mergeCell ref="A81:B81"/>
    <mergeCell ref="A32:B32"/>
    <mergeCell ref="A42:B42"/>
    <mergeCell ref="A43:B43"/>
    <mergeCell ref="A44:B44"/>
    <mergeCell ref="A51:B51"/>
    <mergeCell ref="A16:B16"/>
    <mergeCell ref="A17:B17"/>
    <mergeCell ref="A18:B18"/>
    <mergeCell ref="A10:B10"/>
    <mergeCell ref="A11:B11"/>
    <mergeCell ref="A12:B12"/>
    <mergeCell ref="A13:B13"/>
    <mergeCell ref="A25:B25"/>
    <mergeCell ref="A26:B26"/>
    <mergeCell ref="A27:B27"/>
    <mergeCell ref="A67:B67"/>
    <mergeCell ref="A68:B68"/>
    <mergeCell ref="A66:B66"/>
    <mergeCell ref="A61:B61"/>
    <mergeCell ref="A62:B62"/>
    <mergeCell ref="A63:B63"/>
    <mergeCell ref="A64:B64"/>
    <mergeCell ref="A55:B55"/>
    <mergeCell ref="A56:B56"/>
    <mergeCell ref="A57:B57"/>
    <mergeCell ref="A58:B58"/>
    <mergeCell ref="A59:B59"/>
    <mergeCell ref="A60:B60"/>
    <mergeCell ref="A70:B70"/>
    <mergeCell ref="A86:B86"/>
    <mergeCell ref="A87:B87"/>
    <mergeCell ref="A85:B85"/>
    <mergeCell ref="A82:B82"/>
    <mergeCell ref="A83:B83"/>
    <mergeCell ref="D2:H2"/>
    <mergeCell ref="F6:H6"/>
    <mergeCell ref="A46:B46"/>
    <mergeCell ref="A19:B19"/>
    <mergeCell ref="A20:B20"/>
    <mergeCell ref="A22:B22"/>
    <mergeCell ref="A24:B24"/>
    <mergeCell ref="A36:B36"/>
    <mergeCell ref="A14:B14"/>
    <mergeCell ref="A9:B9"/>
    <mergeCell ref="A15:B15"/>
    <mergeCell ref="A23:B23"/>
    <mergeCell ref="A28:B28"/>
    <mergeCell ref="A29:B29"/>
    <mergeCell ref="A30:B30"/>
    <mergeCell ref="A31:B31"/>
    <mergeCell ref="H108:K108"/>
    <mergeCell ref="A33:B33"/>
    <mergeCell ref="A34:B34"/>
    <mergeCell ref="A37:B37"/>
    <mergeCell ref="A38:B38"/>
    <mergeCell ref="A39:B39"/>
    <mergeCell ref="A40:B40"/>
    <mergeCell ref="A41:B41"/>
    <mergeCell ref="A48:B48"/>
    <mergeCell ref="A49:B49"/>
    <mergeCell ref="A50:B50"/>
    <mergeCell ref="A47:B47"/>
    <mergeCell ref="A84:B84"/>
    <mergeCell ref="A92:B92"/>
    <mergeCell ref="A88:B88"/>
    <mergeCell ref="A69:B69"/>
  </mergeCells>
  <pageMargins left="0.15748031496062992" right="0.31496062992125984" top="0.35433070866141736" bottom="0.39370078740157483" header="0.31496062992125984" footer="0.31496062992125984"/>
  <pageSetup orientation="landscape" horizontalDpi="4294967293" verticalDpi="4294967293" r:id="rId1"/>
</worksheet>
</file>

<file path=xl/worksheets/sheet5.xml><?xml version="1.0" encoding="utf-8"?>
<worksheet xmlns="http://schemas.openxmlformats.org/spreadsheetml/2006/main" xmlns:r="http://schemas.openxmlformats.org/officeDocument/2006/relationships">
  <dimension ref="A1:I17"/>
  <sheetViews>
    <sheetView topLeftCell="A13" workbookViewId="0">
      <selection activeCell="L12" sqref="L12"/>
    </sheetView>
  </sheetViews>
  <sheetFormatPr defaultRowHeight="15"/>
  <cols>
    <col min="1" max="1" width="4.7109375" customWidth="1"/>
    <col min="6" max="6" width="19.7109375" customWidth="1"/>
  </cols>
  <sheetData>
    <row r="1" spans="1:9">
      <c r="D1" s="250"/>
      <c r="E1" s="250"/>
      <c r="F1" s="250"/>
      <c r="G1" s="250"/>
      <c r="I1" s="163" t="s">
        <v>262</v>
      </c>
    </row>
    <row r="2" spans="1:9">
      <c r="B2" s="297" t="s">
        <v>263</v>
      </c>
      <c r="C2" s="297"/>
    </row>
    <row r="3" spans="1:9" ht="45" customHeight="1">
      <c r="A3" s="84" t="s">
        <v>157</v>
      </c>
      <c r="B3" s="249"/>
      <c r="C3" s="249"/>
      <c r="D3" s="249"/>
      <c r="E3" s="249"/>
      <c r="F3" s="249"/>
      <c r="G3" s="249"/>
      <c r="H3" s="249"/>
      <c r="I3" s="249"/>
    </row>
    <row r="4" spans="1:9" ht="45" customHeight="1">
      <c r="A4" s="84" t="s">
        <v>158</v>
      </c>
      <c r="B4" s="249"/>
      <c r="C4" s="249"/>
      <c r="D4" s="249"/>
      <c r="E4" s="249"/>
      <c r="F4" s="249"/>
      <c r="G4" s="249"/>
      <c r="H4" s="249"/>
      <c r="I4" s="249"/>
    </row>
    <row r="5" spans="1:9" ht="45" customHeight="1">
      <c r="A5" s="84" t="s">
        <v>159</v>
      </c>
      <c r="B5" s="249"/>
      <c r="C5" s="249"/>
      <c r="D5" s="249"/>
      <c r="E5" s="249"/>
      <c r="F5" s="249"/>
      <c r="G5" s="249"/>
      <c r="H5" s="249"/>
      <c r="I5" s="249"/>
    </row>
    <row r="6" spans="1:9" ht="45" customHeight="1">
      <c r="A6" s="84" t="s">
        <v>160</v>
      </c>
      <c r="B6" s="249"/>
      <c r="C6" s="249"/>
      <c r="D6" s="249"/>
      <c r="E6" s="249"/>
      <c r="F6" s="249"/>
      <c r="G6" s="249"/>
      <c r="H6" s="249"/>
      <c r="I6" s="249"/>
    </row>
    <row r="7" spans="1:9" ht="45" customHeight="1">
      <c r="A7" s="84" t="s">
        <v>161</v>
      </c>
      <c r="B7" s="249"/>
      <c r="C7" s="249"/>
      <c r="D7" s="249"/>
      <c r="E7" s="249"/>
      <c r="F7" s="249"/>
      <c r="G7" s="249"/>
      <c r="H7" s="249"/>
      <c r="I7" s="249"/>
    </row>
    <row r="8" spans="1:9" ht="45" customHeight="1">
      <c r="A8" s="84" t="s">
        <v>162</v>
      </c>
      <c r="B8" s="249"/>
      <c r="C8" s="249"/>
      <c r="D8" s="249"/>
      <c r="E8" s="249"/>
      <c r="F8" s="249"/>
      <c r="G8" s="249"/>
      <c r="H8" s="249"/>
      <c r="I8" s="249"/>
    </row>
    <row r="9" spans="1:9" ht="45" customHeight="1">
      <c r="A9" s="84" t="s">
        <v>163</v>
      </c>
      <c r="B9" s="249"/>
      <c r="C9" s="249"/>
      <c r="D9" s="249"/>
      <c r="E9" s="249"/>
      <c r="F9" s="249"/>
      <c r="G9" s="249"/>
      <c r="H9" s="249"/>
      <c r="I9" s="249"/>
    </row>
    <row r="10" spans="1:9" ht="45" customHeight="1">
      <c r="A10" s="84" t="s">
        <v>164</v>
      </c>
      <c r="B10" s="249"/>
      <c r="C10" s="249"/>
      <c r="D10" s="249"/>
      <c r="E10" s="249"/>
      <c r="F10" s="249"/>
      <c r="G10" s="249"/>
      <c r="H10" s="249"/>
      <c r="I10" s="249"/>
    </row>
    <row r="11" spans="1:9" ht="45" customHeight="1">
      <c r="A11" s="84" t="s">
        <v>165</v>
      </c>
      <c r="B11" s="249"/>
      <c r="C11" s="249"/>
      <c r="D11" s="249"/>
      <c r="E11" s="249"/>
      <c r="F11" s="249"/>
      <c r="G11" s="249"/>
      <c r="H11" s="249"/>
      <c r="I11" s="249"/>
    </row>
    <row r="12" spans="1:9" ht="45" customHeight="1">
      <c r="A12" s="84" t="s">
        <v>166</v>
      </c>
      <c r="B12" s="249"/>
      <c r="C12" s="249"/>
      <c r="D12" s="249"/>
      <c r="E12" s="249"/>
      <c r="F12" s="249"/>
      <c r="G12" s="249"/>
      <c r="H12" s="249"/>
      <c r="I12" s="249"/>
    </row>
    <row r="13" spans="1:9" ht="45" customHeight="1">
      <c r="A13" s="84" t="s">
        <v>167</v>
      </c>
      <c r="B13" s="249"/>
      <c r="C13" s="249"/>
      <c r="D13" s="249"/>
      <c r="E13" s="249"/>
      <c r="F13" s="249"/>
      <c r="G13" s="249"/>
      <c r="H13" s="249"/>
      <c r="I13" s="249"/>
    </row>
    <row r="14" spans="1:9" ht="45" customHeight="1">
      <c r="A14" s="84" t="s">
        <v>168</v>
      </c>
      <c r="B14" s="249"/>
      <c r="C14" s="249"/>
      <c r="D14" s="249"/>
      <c r="E14" s="249"/>
      <c r="F14" s="249"/>
      <c r="G14" s="249"/>
      <c r="H14" s="249"/>
      <c r="I14" s="249"/>
    </row>
    <row r="15" spans="1:9" ht="45" customHeight="1">
      <c r="A15" s="84" t="s">
        <v>169</v>
      </c>
      <c r="B15" s="249"/>
      <c r="C15" s="249"/>
      <c r="D15" s="249"/>
      <c r="E15" s="249"/>
      <c r="F15" s="249"/>
      <c r="G15" s="249"/>
      <c r="H15" s="249"/>
      <c r="I15" s="249"/>
    </row>
    <row r="16" spans="1:9" ht="45" customHeight="1">
      <c r="A16" s="84" t="s">
        <v>170</v>
      </c>
      <c r="B16" s="249"/>
      <c r="C16" s="249"/>
      <c r="D16" s="249"/>
      <c r="E16" s="249"/>
      <c r="F16" s="249"/>
      <c r="G16" s="249"/>
      <c r="H16" s="249"/>
      <c r="I16" s="249"/>
    </row>
    <row r="17" spans="1:9" ht="45" customHeight="1">
      <c r="A17" s="84" t="s">
        <v>171</v>
      </c>
      <c r="B17" s="249"/>
      <c r="C17" s="249"/>
      <c r="D17" s="249"/>
      <c r="E17" s="249"/>
      <c r="F17" s="249"/>
      <c r="G17" s="249"/>
      <c r="H17" s="249"/>
      <c r="I17" s="249"/>
    </row>
  </sheetData>
  <mergeCells count="17">
    <mergeCell ref="B7:I7"/>
    <mergeCell ref="D1:G1"/>
    <mergeCell ref="B3:I3"/>
    <mergeCell ref="B4:I4"/>
    <mergeCell ref="B5:I5"/>
    <mergeCell ref="B6:I6"/>
    <mergeCell ref="B2:C2"/>
    <mergeCell ref="B14:I14"/>
    <mergeCell ref="B15:I15"/>
    <mergeCell ref="B16:I16"/>
    <mergeCell ref="B17:I17"/>
    <mergeCell ref="B8:I8"/>
    <mergeCell ref="B9:I9"/>
    <mergeCell ref="B10:I10"/>
    <mergeCell ref="B11:I11"/>
    <mergeCell ref="B12:I12"/>
    <mergeCell ref="B13:I13"/>
  </mergeCells>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dimension ref="A1:I44"/>
  <sheetViews>
    <sheetView topLeftCell="A7" workbookViewId="0">
      <selection activeCell="B19" sqref="B19"/>
    </sheetView>
  </sheetViews>
  <sheetFormatPr defaultRowHeight="15"/>
  <cols>
    <col min="1" max="1" width="43.85546875" customWidth="1"/>
    <col min="2" max="2" width="11.7109375" customWidth="1"/>
    <col min="3" max="5" width="12" customWidth="1"/>
  </cols>
  <sheetData>
    <row r="1" spans="1:9">
      <c r="D1" s="164"/>
      <c r="E1" s="163" t="s">
        <v>264</v>
      </c>
    </row>
    <row r="2" spans="1:9">
      <c r="A2" s="164" t="s">
        <v>265</v>
      </c>
      <c r="E2" s="163"/>
    </row>
    <row r="3" spans="1:9">
      <c r="A3" s="71"/>
      <c r="B3" s="71"/>
      <c r="C3" s="71" t="str">
        <f>'Financial Projection-Page 3'!F7</f>
        <v>Rate year 1</v>
      </c>
      <c r="D3" s="71" t="str">
        <f>'Financial Projection-Page 3'!G7</f>
        <v>Rate year 2</v>
      </c>
      <c r="E3" s="71" t="str">
        <f>'Financial Projection-Page 3'!H7</f>
        <v>Rate year 3</v>
      </c>
    </row>
    <row r="4" spans="1:9">
      <c r="A4" s="71" t="s">
        <v>105</v>
      </c>
      <c r="B4" s="71"/>
      <c r="C4" s="88">
        <f>'WCS-Page 2'!F11</f>
        <v>1</v>
      </c>
      <c r="D4" s="88">
        <f>'WCS-Page 2'!G11</f>
        <v>2</v>
      </c>
      <c r="E4" s="88">
        <f>'WCS-Page 2'!H11</f>
        <v>3</v>
      </c>
    </row>
    <row r="5" spans="1:9">
      <c r="A5" s="71" t="s">
        <v>151</v>
      </c>
      <c r="B5" s="71"/>
      <c r="C5" s="72"/>
      <c r="D5" s="71"/>
      <c r="E5" s="71"/>
    </row>
    <row r="6" spans="1:9">
      <c r="A6" s="73" t="s">
        <v>106</v>
      </c>
      <c r="B6" s="71"/>
      <c r="C6" s="72">
        <f>'Financial Projection-Page 3'!F20</f>
        <v>0</v>
      </c>
      <c r="D6" s="72">
        <f>'Financial Projection-Page 3'!G20</f>
        <v>0</v>
      </c>
      <c r="E6" s="72">
        <f>'Financial Projection-Page 3'!H20</f>
        <v>0</v>
      </c>
    </row>
    <row r="7" spans="1:9">
      <c r="A7" s="73" t="s">
        <v>107</v>
      </c>
      <c r="B7" s="71"/>
      <c r="C7" s="71">
        <f>'Overview-Page 1'!I10</f>
        <v>0</v>
      </c>
      <c r="D7" s="71">
        <f>C7</f>
        <v>0</v>
      </c>
      <c r="E7" s="71">
        <f>D7</f>
        <v>0</v>
      </c>
    </row>
    <row r="8" spans="1:9">
      <c r="A8" s="200" t="s">
        <v>116</v>
      </c>
      <c r="B8" s="166"/>
      <c r="C8" s="167" t="e">
        <f>C6/C7/4</f>
        <v>#DIV/0!</v>
      </c>
      <c r="D8" s="167" t="e">
        <f>D6/D7/4</f>
        <v>#DIV/0!</v>
      </c>
      <c r="E8" s="167" t="e">
        <f>E6/E7/4</f>
        <v>#DIV/0!</v>
      </c>
    </row>
    <row r="9" spans="1:9">
      <c r="A9" s="71"/>
      <c r="B9" s="71"/>
      <c r="C9" s="71"/>
      <c r="D9" s="71"/>
      <c r="E9" s="71"/>
    </row>
    <row r="10" spans="1:9">
      <c r="A10" s="74" t="s">
        <v>305</v>
      </c>
      <c r="B10" s="88"/>
      <c r="C10" s="71"/>
      <c r="D10" s="71"/>
      <c r="E10" s="71"/>
    </row>
    <row r="11" spans="1:9">
      <c r="A11" s="241" t="s">
        <v>307</v>
      </c>
      <c r="B11" s="88" t="s">
        <v>320</v>
      </c>
      <c r="C11" s="72">
        <f>'Financial Projection-Page 3'!F14</f>
        <v>0</v>
      </c>
      <c r="D11" s="72">
        <f>'Financial Projection-Page 3'!G14</f>
        <v>0</v>
      </c>
      <c r="E11" s="72">
        <f>'Financial Projection-Page 3'!H14</f>
        <v>0</v>
      </c>
    </row>
    <row r="12" spans="1:9">
      <c r="A12" s="241" t="s">
        <v>306</v>
      </c>
      <c r="B12" s="88" t="s">
        <v>321</v>
      </c>
      <c r="C12" s="72">
        <f>'Financial Projection-Page 3'!F64</f>
        <v>0</v>
      </c>
      <c r="D12" s="72">
        <f>'Financial Projection-Page 3'!G64</f>
        <v>0</v>
      </c>
      <c r="E12" s="72">
        <f>'Financial Projection-Page 3'!H64</f>
        <v>0</v>
      </c>
    </row>
    <row r="13" spans="1:9">
      <c r="A13" s="241" t="s">
        <v>308</v>
      </c>
      <c r="B13" s="88" t="s">
        <v>322</v>
      </c>
      <c r="C13" s="72">
        <f>'Financial Projection-Page 3'!F55+'Financial Projection-Page 3'!F56</f>
        <v>0</v>
      </c>
      <c r="D13" s="72">
        <f>'Financial Projection-Page 3'!G55+'Financial Projection-Page 3'!G56</f>
        <v>0</v>
      </c>
      <c r="E13" s="72">
        <f>'Financial Projection-Page 3'!H55+'Financial Projection-Page 3'!H56</f>
        <v>0</v>
      </c>
    </row>
    <row r="14" spans="1:9">
      <c r="A14" s="241" t="s">
        <v>152</v>
      </c>
      <c r="B14" s="88" t="s">
        <v>323</v>
      </c>
      <c r="C14" s="72">
        <f>'Financial Projection-Page 3'!F52</f>
        <v>0</v>
      </c>
      <c r="D14" s="72">
        <f>'Financial Projection-Page 3'!G52</f>
        <v>0</v>
      </c>
      <c r="E14" s="72">
        <f>'Financial Projection-Page 3'!H52</f>
        <v>0</v>
      </c>
    </row>
    <row r="15" spans="1:9">
      <c r="A15" s="73" t="s">
        <v>309</v>
      </c>
      <c r="B15" s="88" t="s">
        <v>324</v>
      </c>
      <c r="C15" s="72">
        <f>SUM(C11:C13)</f>
        <v>0</v>
      </c>
      <c r="D15" s="72">
        <f>SUM(D11:D13)</f>
        <v>0</v>
      </c>
      <c r="E15" s="72">
        <f>SUM(E11:E13)</f>
        <v>0</v>
      </c>
      <c r="G15" s="244"/>
      <c r="H15" s="244"/>
      <c r="I15" s="244"/>
    </row>
    <row r="16" spans="1:9">
      <c r="A16" s="73" t="s">
        <v>310</v>
      </c>
      <c r="B16" s="242" t="s">
        <v>325</v>
      </c>
      <c r="C16" s="136" t="e">
        <f>C15/C12</f>
        <v>#DIV/0!</v>
      </c>
      <c r="D16" s="136" t="e">
        <f t="shared" ref="D16:E16" si="0">D15/D12</f>
        <v>#DIV/0!</v>
      </c>
      <c r="E16" s="136" t="e">
        <f t="shared" si="0"/>
        <v>#DIV/0!</v>
      </c>
      <c r="G16" s="245"/>
      <c r="H16" s="245"/>
      <c r="I16" s="245"/>
    </row>
    <row r="17" spans="1:9">
      <c r="A17" s="73" t="s">
        <v>196</v>
      </c>
      <c r="B17" s="242" t="s">
        <v>331</v>
      </c>
      <c r="C17" s="135" t="e">
        <f>C33</f>
        <v>#DIV/0!</v>
      </c>
      <c r="D17" s="135" t="e">
        <f t="shared" ref="D17:E17" si="1">D33</f>
        <v>#DIV/0!</v>
      </c>
      <c r="E17" s="135" t="e">
        <f t="shared" si="1"/>
        <v>#DIV/0!</v>
      </c>
      <c r="G17" s="246"/>
      <c r="H17" s="246"/>
      <c r="I17" s="246"/>
    </row>
    <row r="18" spans="1:9">
      <c r="A18" s="165" t="s">
        <v>330</v>
      </c>
      <c r="B18" s="243" t="s">
        <v>332</v>
      </c>
      <c r="C18" s="167" t="e">
        <f>C17*C16</f>
        <v>#DIV/0!</v>
      </c>
      <c r="D18" s="167" t="e">
        <f>D17*D16</f>
        <v>#DIV/0!</v>
      </c>
      <c r="E18" s="167" t="e">
        <f>E17*E16</f>
        <v>#DIV/0!</v>
      </c>
      <c r="G18" s="247"/>
      <c r="H18" s="247"/>
      <c r="I18" s="247"/>
    </row>
    <row r="19" spans="1:9">
      <c r="A19" s="74" t="s">
        <v>326</v>
      </c>
      <c r="B19" s="71"/>
      <c r="C19" s="106">
        <f>'Overview-Page 1'!I39</f>
        <v>0</v>
      </c>
      <c r="D19" s="106">
        <f>'Overview-Page 1'!J39</f>
        <v>0</v>
      </c>
      <c r="E19" s="106">
        <f>'Overview-Page 1'!K39</f>
        <v>0</v>
      </c>
    </row>
    <row r="20" spans="1:9">
      <c r="A20" s="73" t="s">
        <v>152</v>
      </c>
      <c r="B20" s="71"/>
      <c r="C20" s="72" t="e">
        <f>C18*C19</f>
        <v>#DIV/0!</v>
      </c>
      <c r="D20" s="72" t="e">
        <f>D18*D19</f>
        <v>#DIV/0!</v>
      </c>
      <c r="E20" s="72" t="e">
        <f>E18*E19</f>
        <v>#DIV/0!</v>
      </c>
    </row>
    <row r="21" spans="1:9">
      <c r="A21" s="71"/>
      <c r="B21" s="71"/>
      <c r="C21" s="71"/>
      <c r="D21" s="71"/>
      <c r="E21" s="71"/>
    </row>
    <row r="22" spans="1:9">
      <c r="A22" s="74" t="s">
        <v>108</v>
      </c>
      <c r="B22" s="71"/>
      <c r="C22" s="71"/>
      <c r="D22" s="71"/>
      <c r="E22" s="71"/>
    </row>
    <row r="23" spans="1:9">
      <c r="A23" s="88" t="s">
        <v>206</v>
      </c>
      <c r="B23" s="71"/>
      <c r="C23" s="71"/>
      <c r="D23" s="71"/>
      <c r="E23" s="71"/>
    </row>
    <row r="24" spans="1:9">
      <c r="A24" s="73" t="s">
        <v>192</v>
      </c>
      <c r="B24" s="71"/>
      <c r="C24" s="72">
        <f>'Financial Projection-Page 3'!F62</f>
        <v>0</v>
      </c>
      <c r="D24" s="72">
        <f>'Financial Projection-Page 3'!G62</f>
        <v>0</v>
      </c>
      <c r="E24" s="72">
        <f>'Financial Projection-Page 3'!H62</f>
        <v>0</v>
      </c>
    </row>
    <row r="25" spans="1:9">
      <c r="A25" s="73" t="s">
        <v>193</v>
      </c>
      <c r="B25" s="71"/>
      <c r="C25" s="72">
        <f>'Financial Projection-Page 3'!F63</f>
        <v>0</v>
      </c>
      <c r="D25" s="72">
        <f>'Financial Projection-Page 3'!G63</f>
        <v>0</v>
      </c>
      <c r="E25" s="72">
        <f>'Financial Projection-Page 3'!H63</f>
        <v>0</v>
      </c>
    </row>
    <row r="26" spans="1:9">
      <c r="A26" s="73" t="s">
        <v>194</v>
      </c>
      <c r="B26" s="71"/>
      <c r="C26" s="72">
        <f>(C24)+(C25*0.5)</f>
        <v>0</v>
      </c>
      <c r="D26" s="72">
        <f>(D24)+(D25*0.5)</f>
        <v>0</v>
      </c>
      <c r="E26" s="72">
        <f>(E24)+(E25*0.5)</f>
        <v>0</v>
      </c>
    </row>
    <row r="27" spans="1:9">
      <c r="A27" s="73" t="s">
        <v>327</v>
      </c>
      <c r="B27" s="71"/>
      <c r="C27" s="106" t="e">
        <f>#REF!-C19</f>
        <v>#REF!</v>
      </c>
      <c r="D27" s="106" t="e">
        <f>#REF!-D19</f>
        <v>#REF!</v>
      </c>
      <c r="E27" s="106" t="e">
        <f>#REF!-E19</f>
        <v>#REF!</v>
      </c>
    </row>
    <row r="28" spans="1:9">
      <c r="A28" s="200" t="s">
        <v>205</v>
      </c>
      <c r="B28" s="166"/>
      <c r="C28" s="167" t="e">
        <f>C26/C27</f>
        <v>#REF!</v>
      </c>
      <c r="D28" s="167" t="e">
        <f>D26/D27</f>
        <v>#REF!</v>
      </c>
      <c r="E28" s="167" t="e">
        <f>E26/E27</f>
        <v>#REF!</v>
      </c>
    </row>
    <row r="29" spans="1:9">
      <c r="A29" s="88" t="s">
        <v>191</v>
      </c>
      <c r="B29" s="71"/>
      <c r="C29" s="71"/>
      <c r="D29" s="71"/>
      <c r="E29" s="71"/>
    </row>
    <row r="30" spans="1:9">
      <c r="A30" s="73" t="s">
        <v>209</v>
      </c>
      <c r="B30" s="71"/>
      <c r="C30" s="72">
        <f>C25*0.5</f>
        <v>0</v>
      </c>
      <c r="D30" s="72">
        <f t="shared" ref="D30:E30" si="2">D25*0.5</f>
        <v>0</v>
      </c>
      <c r="E30" s="72">
        <f t="shared" si="2"/>
        <v>0</v>
      </c>
    </row>
    <row r="31" spans="1:9">
      <c r="A31" s="73" t="s">
        <v>328</v>
      </c>
      <c r="B31" s="71"/>
      <c r="C31" s="106">
        <f>'Overview-Page 1'!I37</f>
        <v>0</v>
      </c>
      <c r="D31" s="106">
        <f>'Overview-Page 1'!J37</f>
        <v>0</v>
      </c>
      <c r="E31" s="106">
        <f>'Overview-Page 1'!K37</f>
        <v>0</v>
      </c>
    </row>
    <row r="32" spans="1:9">
      <c r="A32" s="73" t="s">
        <v>195</v>
      </c>
      <c r="B32" s="71"/>
      <c r="C32" s="135" t="e">
        <f>C30/C31</f>
        <v>#DIV/0!</v>
      </c>
      <c r="D32" s="135" t="e">
        <f t="shared" ref="D32:E32" si="3">D30/D31</f>
        <v>#DIV/0!</v>
      </c>
      <c r="E32" s="135" t="e">
        <f t="shared" si="3"/>
        <v>#DIV/0!</v>
      </c>
    </row>
    <row r="33" spans="1:5">
      <c r="A33" s="200" t="s">
        <v>196</v>
      </c>
      <c r="B33" s="166"/>
      <c r="C33" s="167" t="e">
        <f>C32+C28</f>
        <v>#DIV/0!</v>
      </c>
      <c r="D33" s="167" t="e">
        <f t="shared" ref="D33:E33" si="4">D32+D28</f>
        <v>#DIV/0!</v>
      </c>
      <c r="E33" s="167" t="e">
        <f t="shared" si="4"/>
        <v>#DIV/0!</v>
      </c>
    </row>
    <row r="34" spans="1:5">
      <c r="A34" s="73"/>
      <c r="B34" s="71"/>
      <c r="C34" s="71"/>
      <c r="D34" s="71"/>
      <c r="E34" s="71"/>
    </row>
    <row r="35" spans="1:5">
      <c r="A35" s="74" t="s">
        <v>109</v>
      </c>
      <c r="B35" s="71"/>
      <c r="C35" s="71"/>
      <c r="D35" s="71"/>
      <c r="E35" s="71"/>
    </row>
    <row r="36" spans="1:5">
      <c r="A36" s="73" t="s">
        <v>110</v>
      </c>
      <c r="B36" s="71"/>
      <c r="C36" s="72">
        <f>'Financial Projection-Page 3'!F90</f>
        <v>0</v>
      </c>
      <c r="D36" s="72">
        <f>'Financial Projection-Page 3'!G90</f>
        <v>0</v>
      </c>
      <c r="E36" s="72">
        <f>'Financial Projection-Page 3'!H90</f>
        <v>0</v>
      </c>
    </row>
    <row r="37" spans="1:5">
      <c r="A37" s="73" t="s">
        <v>329</v>
      </c>
      <c r="B37" s="105"/>
      <c r="C37" s="106">
        <f>'Overview-Page 1'!I51</f>
        <v>0</v>
      </c>
      <c r="D37" s="106">
        <f>C37</f>
        <v>0</v>
      </c>
      <c r="E37" s="106">
        <f>D37</f>
        <v>0</v>
      </c>
    </row>
    <row r="38" spans="1:5">
      <c r="A38" s="200" t="s">
        <v>111</v>
      </c>
      <c r="B38" s="166"/>
      <c r="C38" s="167" t="e">
        <f>C36/C37</f>
        <v>#DIV/0!</v>
      </c>
      <c r="D38" s="167" t="e">
        <f>D36/D37</f>
        <v>#DIV/0!</v>
      </c>
      <c r="E38" s="167" t="e">
        <f>E36/E37</f>
        <v>#DIV/0!</v>
      </c>
    </row>
    <row r="44" spans="1:5" ht="30" customHeight="1">
      <c r="B44" s="259" t="s">
        <v>314</v>
      </c>
      <c r="C44" s="259"/>
      <c r="D44" s="259"/>
      <c r="E44" s="259"/>
    </row>
  </sheetData>
  <mergeCells count="1">
    <mergeCell ref="B44:E44"/>
  </mergeCells>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dimension ref="A1:H32"/>
  <sheetViews>
    <sheetView workbookViewId="0">
      <selection activeCell="E32" sqref="E32:H32"/>
    </sheetView>
  </sheetViews>
  <sheetFormatPr defaultRowHeight="15"/>
  <cols>
    <col min="1" max="1" width="48" customWidth="1"/>
    <col min="2" max="2" width="12.140625" customWidth="1"/>
    <col min="3" max="3" width="15" customWidth="1"/>
    <col min="4" max="4" width="8.140625" customWidth="1"/>
    <col min="5" max="5" width="14.85546875" customWidth="1"/>
    <col min="6" max="6" width="9" customWidth="1"/>
    <col min="7" max="7" width="14.42578125" customWidth="1"/>
    <col min="8" max="8" width="7.7109375" bestFit="1" customWidth="1"/>
  </cols>
  <sheetData>
    <row r="1" spans="1:8" ht="15" customHeight="1"/>
    <row r="2" spans="1:8" ht="15" customHeight="1">
      <c r="A2" s="164" t="s">
        <v>265</v>
      </c>
      <c r="B2" s="164"/>
      <c r="C2" s="164"/>
      <c r="D2" s="164"/>
      <c r="E2" s="298" t="s">
        <v>266</v>
      </c>
      <c r="F2" s="298"/>
      <c r="G2" s="298"/>
      <c r="H2" s="298"/>
    </row>
    <row r="3" spans="1:8" ht="15" customHeight="1">
      <c r="A3" s="168" t="s">
        <v>113</v>
      </c>
      <c r="B3" s="303" t="s">
        <v>114</v>
      </c>
      <c r="C3" s="304">
        <f>'WCS-Page 2'!F11</f>
        <v>1</v>
      </c>
      <c r="D3" s="169" t="s">
        <v>279</v>
      </c>
      <c r="E3" s="304">
        <f>'WCS-Page 2'!G11</f>
        <v>2</v>
      </c>
      <c r="F3" s="169" t="s">
        <v>279</v>
      </c>
      <c r="G3" s="304">
        <f>'WCS-Page 2'!H11</f>
        <v>3</v>
      </c>
      <c r="H3" s="169" t="s">
        <v>279</v>
      </c>
    </row>
    <row r="4" spans="1:8" ht="15" customHeight="1">
      <c r="A4" s="168" t="s">
        <v>125</v>
      </c>
      <c r="B4" s="303"/>
      <c r="C4" s="305"/>
      <c r="D4" s="169" t="s">
        <v>280</v>
      </c>
      <c r="E4" s="305"/>
      <c r="F4" s="169" t="s">
        <v>280</v>
      </c>
      <c r="G4" s="305"/>
      <c r="H4" s="169" t="s">
        <v>280</v>
      </c>
    </row>
    <row r="5" spans="1:8" ht="15" customHeight="1">
      <c r="A5" s="181" t="s">
        <v>116</v>
      </c>
      <c r="B5" s="182">
        <f>'Overview-Page 1'!H54</f>
        <v>0</v>
      </c>
      <c r="C5" s="182" t="e">
        <f>'Rate Calculator- Page5'!C8</f>
        <v>#DIV/0!</v>
      </c>
      <c r="D5" s="183" t="e">
        <f>(C5-B5)/B5</f>
        <v>#DIV/0!</v>
      </c>
      <c r="E5" s="182" t="e">
        <f>'Rate Calculator- Page5'!D8</f>
        <v>#DIV/0!</v>
      </c>
      <c r="F5" s="183" t="e">
        <f>(E5-C5)/C5</f>
        <v>#DIV/0!</v>
      </c>
      <c r="G5" s="182" t="e">
        <f>'Rate Calculator- Page5'!E8</f>
        <v>#DIV/0!</v>
      </c>
      <c r="H5" s="183" t="e">
        <f>(G5-E5)/E5</f>
        <v>#DIV/0!</v>
      </c>
    </row>
    <row r="6" spans="1:8" ht="15" customHeight="1">
      <c r="A6" s="178" t="s">
        <v>115</v>
      </c>
      <c r="B6" s="168"/>
      <c r="C6" s="172"/>
      <c r="D6" s="170"/>
      <c r="E6" s="173"/>
      <c r="F6" s="170"/>
      <c r="G6" s="173"/>
      <c r="H6" s="171"/>
    </row>
    <row r="7" spans="1:8" ht="15" customHeight="1">
      <c r="A7" s="184" t="s">
        <v>207</v>
      </c>
      <c r="B7" s="182">
        <f>'Overview-Page 1'!H56</f>
        <v>0</v>
      </c>
      <c r="C7" s="182" t="e">
        <f>'Rate Calculator- Page5'!C33</f>
        <v>#DIV/0!</v>
      </c>
      <c r="D7" s="183" t="e">
        <f t="shared" ref="D7:D15" si="0">(C7-B7)/B7</f>
        <v>#DIV/0!</v>
      </c>
      <c r="E7" s="182" t="e">
        <f>'Rate Calculator- Page5'!D33</f>
        <v>#DIV/0!</v>
      </c>
      <c r="F7" s="183" t="e">
        <f>(E7-C7)/C7</f>
        <v>#DIV/0!</v>
      </c>
      <c r="G7" s="182" t="e">
        <f>'Rate Calculator- Page5'!E33</f>
        <v>#DIV/0!</v>
      </c>
      <c r="H7" s="183" t="e">
        <f t="shared" ref="H7:H13" si="1">(G7-E7)/E7</f>
        <v>#DIV/0!</v>
      </c>
    </row>
    <row r="8" spans="1:8" ht="15" customHeight="1">
      <c r="A8" s="174" t="s">
        <v>208</v>
      </c>
      <c r="B8" s="175">
        <f>'Overview-Page 1'!H57</f>
        <v>0</v>
      </c>
      <c r="C8" s="175" t="e">
        <f>'Rate Calculator- Page5'!C28</f>
        <v>#REF!</v>
      </c>
      <c r="D8" s="176" t="e">
        <f t="shared" si="0"/>
        <v>#REF!</v>
      </c>
      <c r="E8" s="175" t="e">
        <f>'Rate Calculator- Page5'!D28</f>
        <v>#REF!</v>
      </c>
      <c r="F8" s="176" t="e">
        <f t="shared" ref="F8:F15" si="2">(E8-C8)/C8</f>
        <v>#REF!</v>
      </c>
      <c r="G8" s="175" t="e">
        <f>'Rate Calculator- Page5'!E28</f>
        <v>#REF!</v>
      </c>
      <c r="H8" s="177" t="e">
        <f t="shared" si="1"/>
        <v>#REF!</v>
      </c>
    </row>
    <row r="9" spans="1:8" ht="15" customHeight="1">
      <c r="A9" s="185" t="s">
        <v>197</v>
      </c>
      <c r="B9" s="182">
        <f>'Overview-Page 1'!H58</f>
        <v>0</v>
      </c>
      <c r="C9" s="182" t="e">
        <f>'Rate Calculator- Page5'!C38</f>
        <v>#DIV/0!</v>
      </c>
      <c r="D9" s="183" t="e">
        <f t="shared" si="0"/>
        <v>#DIV/0!</v>
      </c>
      <c r="E9" s="182" t="e">
        <f>'Rate Calculator- Page5'!D38</f>
        <v>#DIV/0!</v>
      </c>
      <c r="F9" s="183" t="e">
        <f t="shared" si="2"/>
        <v>#DIV/0!</v>
      </c>
      <c r="G9" s="182" t="e">
        <f>'Rate Calculator- Page5'!E38</f>
        <v>#DIV/0!</v>
      </c>
      <c r="H9" s="183" t="e">
        <f t="shared" si="1"/>
        <v>#DIV/0!</v>
      </c>
    </row>
    <row r="10" spans="1:8" ht="15" customHeight="1">
      <c r="A10" s="179" t="s">
        <v>117</v>
      </c>
      <c r="B10" s="175">
        <f>(B7+B9)*'Overview-Page 1'!E19+B5</f>
        <v>0</v>
      </c>
      <c r="C10" s="175" t="e">
        <f>(C7+C9)*'Overview-Page 1'!E19+C5</f>
        <v>#DIV/0!</v>
      </c>
      <c r="D10" s="176" t="e">
        <f t="shared" si="0"/>
        <v>#DIV/0!</v>
      </c>
      <c r="E10" s="175" t="e">
        <f>(E7+E9)*'Overview-Page 1'!E19+E5</f>
        <v>#DIV/0!</v>
      </c>
      <c r="F10" s="176" t="e">
        <f t="shared" si="2"/>
        <v>#DIV/0!</v>
      </c>
      <c r="G10" s="175" t="e">
        <f>(G7+G9)*'Overview-Page 1'!E19+G5</f>
        <v>#DIV/0!</v>
      </c>
      <c r="H10" s="177" t="e">
        <f t="shared" si="1"/>
        <v>#DIV/0!</v>
      </c>
    </row>
    <row r="11" spans="1:8" ht="15" customHeight="1">
      <c r="A11" s="181" t="s">
        <v>211</v>
      </c>
      <c r="B11" s="186">
        <f>((B7+B9)*77*4)+(B5*4)</f>
        <v>0</v>
      </c>
      <c r="C11" s="186" t="e">
        <f>((C7+C9)*77*4)+(C5*4)</f>
        <v>#DIV/0!</v>
      </c>
      <c r="D11" s="183" t="e">
        <f t="shared" si="0"/>
        <v>#DIV/0!</v>
      </c>
      <c r="E11" s="186" t="e">
        <f>((E7+E9)*77*4)+(E5*4)</f>
        <v>#DIV/0!</v>
      </c>
      <c r="F11" s="183" t="e">
        <f t="shared" si="2"/>
        <v>#DIV/0!</v>
      </c>
      <c r="G11" s="186" t="e">
        <f>((G7+G9)*77*4)+(G5*4)</f>
        <v>#DIV/0!</v>
      </c>
      <c r="H11" s="183" t="e">
        <f t="shared" si="1"/>
        <v>#DIV/0!</v>
      </c>
    </row>
    <row r="12" spans="1:8" ht="15" customHeight="1">
      <c r="A12" s="179" t="s">
        <v>214</v>
      </c>
      <c r="B12" s="175">
        <f>B9*'Overview-Page 1'!H30+'Table of Proposed Rates- Page 6'!B5</f>
        <v>0</v>
      </c>
      <c r="C12" s="175" t="e">
        <f>C9*'Overview-Page 1'!J30+'Table of Proposed Rates- Page 6'!C5</f>
        <v>#DIV/0!</v>
      </c>
      <c r="D12" s="176" t="e">
        <f t="shared" si="0"/>
        <v>#DIV/0!</v>
      </c>
      <c r="E12" s="175" t="e">
        <f>E9*'Overview-Page 1'!I30+'Table of Proposed Rates- Page 6'!E5</f>
        <v>#DIV/0!</v>
      </c>
      <c r="F12" s="176" t="e">
        <f t="shared" si="2"/>
        <v>#DIV/0!</v>
      </c>
      <c r="G12" s="175" t="e">
        <f>G9*'Overview-Page 1'!K30+'Table of Proposed Rates- Page 6'!G5</f>
        <v>#DIV/0!</v>
      </c>
      <c r="H12" s="177" t="e">
        <f t="shared" si="1"/>
        <v>#DIV/0!</v>
      </c>
    </row>
    <row r="13" spans="1:8" ht="15" customHeight="1">
      <c r="A13" s="181" t="s">
        <v>118</v>
      </c>
      <c r="B13" s="182">
        <f>'Overview-Page 1'!H59</f>
        <v>0</v>
      </c>
      <c r="C13" s="182" t="e">
        <f>'Rate Calculator- Page5'!C18</f>
        <v>#DIV/0!</v>
      </c>
      <c r="D13" s="183" t="e">
        <f t="shared" si="0"/>
        <v>#DIV/0!</v>
      </c>
      <c r="E13" s="182" t="e">
        <f>'Rate Calculator- Page5'!D18</f>
        <v>#DIV/0!</v>
      </c>
      <c r="F13" s="183" t="e">
        <f t="shared" si="2"/>
        <v>#DIV/0!</v>
      </c>
      <c r="G13" s="182" t="e">
        <f>'Rate Calculator- Page5'!E18</f>
        <v>#DIV/0!</v>
      </c>
      <c r="H13" s="183" t="e">
        <f t="shared" si="1"/>
        <v>#DIV/0!</v>
      </c>
    </row>
    <row r="14" spans="1:8" ht="15" customHeight="1">
      <c r="A14" s="179" t="s">
        <v>119</v>
      </c>
      <c r="B14" s="175">
        <f>'Overview-Page 1'!H14</f>
        <v>0</v>
      </c>
      <c r="C14" s="180">
        <f>'Overview-Page 1'!J14</f>
        <v>0</v>
      </c>
      <c r="D14" s="176" t="e">
        <f t="shared" si="0"/>
        <v>#DIV/0!</v>
      </c>
      <c r="E14" s="180">
        <f>'Overview-Page 1'!J14</f>
        <v>0</v>
      </c>
      <c r="F14" s="176" t="e">
        <f t="shared" si="2"/>
        <v>#DIV/0!</v>
      </c>
      <c r="G14" s="180">
        <f>'Overview-Page 1'!K14</f>
        <v>0</v>
      </c>
      <c r="H14" s="177" t="e">
        <f>(G14-E14)/E14</f>
        <v>#DIV/0!</v>
      </c>
    </row>
    <row r="15" spans="1:8" s="131" customFormat="1" ht="15" customHeight="1">
      <c r="A15" s="201" t="s">
        <v>120</v>
      </c>
      <c r="B15" s="202">
        <f>'Overview-Page 1'!H13</f>
        <v>0</v>
      </c>
      <c r="C15" s="203">
        <f>'Overview-Page 1'!I13</f>
        <v>0</v>
      </c>
      <c r="D15" s="204" t="e">
        <f t="shared" si="0"/>
        <v>#DIV/0!</v>
      </c>
      <c r="E15" s="203">
        <f>'Overview-Page 1'!J13</f>
        <v>0</v>
      </c>
      <c r="F15" s="204" t="e">
        <f t="shared" si="2"/>
        <v>#DIV/0!</v>
      </c>
      <c r="G15" s="203">
        <f>'Overview-Page 1'!K13</f>
        <v>0</v>
      </c>
      <c r="H15" s="204" t="e">
        <f>(G15-E15)/E15</f>
        <v>#DIV/0!</v>
      </c>
    </row>
    <row r="16" spans="1:8" ht="15" customHeight="1">
      <c r="A16" s="301" t="s">
        <v>132</v>
      </c>
      <c r="B16" s="302"/>
      <c r="C16" s="302"/>
      <c r="D16" s="302"/>
      <c r="E16" s="302"/>
      <c r="F16" s="302"/>
      <c r="G16" s="302"/>
      <c r="H16" s="209"/>
    </row>
    <row r="17" spans="1:8">
      <c r="A17" s="299" t="s">
        <v>212</v>
      </c>
      <c r="B17" s="300"/>
      <c r="C17" s="300"/>
      <c r="D17" s="300"/>
      <c r="E17" s="300"/>
      <c r="F17" s="300"/>
      <c r="G17" s="300"/>
      <c r="H17" s="205"/>
    </row>
    <row r="18" spans="1:8">
      <c r="A18" s="206" t="s">
        <v>213</v>
      </c>
      <c r="B18" s="207">
        <f>[2]overview!H30</f>
        <v>0</v>
      </c>
      <c r="C18" s="208"/>
      <c r="D18" s="208"/>
      <c r="E18" s="208"/>
      <c r="F18" s="208"/>
      <c r="G18" s="208"/>
      <c r="H18" s="205"/>
    </row>
    <row r="32" spans="1:8" ht="25.5" customHeight="1">
      <c r="E32" s="259" t="s">
        <v>314</v>
      </c>
      <c r="F32" s="259"/>
      <c r="G32" s="259"/>
      <c r="H32" s="259"/>
    </row>
  </sheetData>
  <mergeCells count="8">
    <mergeCell ref="E32:H32"/>
    <mergeCell ref="E2:H2"/>
    <mergeCell ref="A17:G17"/>
    <mergeCell ref="A16:G16"/>
    <mergeCell ref="B3:B4"/>
    <mergeCell ref="C3:C4"/>
    <mergeCell ref="E3:E4"/>
    <mergeCell ref="G3:G4"/>
  </mergeCells>
  <pageMargins left="0.41" right="0.44" top="0.74803149606299213" bottom="0.74803149606299213" header="0.31496062992125984" footer="0.31496062992125984"/>
  <pageSetup orientation="landscape" horizontalDpi="4294967293" verticalDpi="4294967293" r:id="rId1"/>
</worksheet>
</file>

<file path=xl/worksheets/sheet8.xml><?xml version="1.0" encoding="utf-8"?>
<worksheet xmlns="http://schemas.openxmlformats.org/spreadsheetml/2006/main" xmlns:r="http://schemas.openxmlformats.org/officeDocument/2006/relationships">
  <dimension ref="A1:G46"/>
  <sheetViews>
    <sheetView workbookViewId="0">
      <selection activeCell="H30" sqref="H30"/>
    </sheetView>
  </sheetViews>
  <sheetFormatPr defaultRowHeight="15"/>
  <cols>
    <col min="3" max="3" width="15.28515625" style="87" customWidth="1"/>
    <col min="4" max="4" width="13.7109375" style="94" customWidth="1"/>
    <col min="5" max="5" width="15.85546875" style="94" customWidth="1"/>
    <col min="6" max="6" width="15.28515625" style="94" customWidth="1"/>
    <col min="7" max="7" width="12.42578125" style="94" customWidth="1"/>
  </cols>
  <sheetData>
    <row r="1" spans="1:7">
      <c r="A1" s="164" t="s">
        <v>265</v>
      </c>
      <c r="C1"/>
      <c r="D1"/>
      <c r="F1" s="306" t="s">
        <v>267</v>
      </c>
      <c r="G1" s="306"/>
    </row>
    <row r="2" spans="1:7">
      <c r="A2" t="s">
        <v>87</v>
      </c>
      <c r="C2"/>
      <c r="D2"/>
      <c r="G2"/>
    </row>
    <row r="3" spans="1:7" ht="45">
      <c r="A3" s="77" t="s">
        <v>134</v>
      </c>
      <c r="B3" s="77" t="s">
        <v>135</v>
      </c>
      <c r="C3" s="77" t="s">
        <v>136</v>
      </c>
      <c r="D3" s="95" t="s">
        <v>137</v>
      </c>
      <c r="E3" s="96" t="s">
        <v>115</v>
      </c>
      <c r="F3" s="96" t="s">
        <v>29</v>
      </c>
      <c r="G3" s="97" t="s">
        <v>138</v>
      </c>
    </row>
    <row r="4" spans="1:7">
      <c r="A4" s="79"/>
      <c r="B4" s="21"/>
      <c r="C4" s="79"/>
      <c r="D4" s="98"/>
      <c r="E4" s="98"/>
      <c r="F4" s="98"/>
      <c r="G4" s="98"/>
    </row>
    <row r="5" spans="1:7">
      <c r="A5" s="78" t="s">
        <v>139</v>
      </c>
      <c r="B5" s="79">
        <v>1</v>
      </c>
      <c r="C5" s="92">
        <v>14</v>
      </c>
      <c r="D5" s="99">
        <f>'Table of Proposed Rates- Page 6'!B5</f>
        <v>0</v>
      </c>
      <c r="E5" s="100">
        <f>'Table of Proposed Rates- Page 6'!$B$7*C5/1</f>
        <v>0</v>
      </c>
      <c r="F5" s="100">
        <f>'Table of Proposed Rates- Page 6'!$B$9*C5/1</f>
        <v>0</v>
      </c>
      <c r="G5" s="101">
        <f>SUM(D5:F5)</f>
        <v>0</v>
      </c>
    </row>
    <row r="6" spans="1:7">
      <c r="A6" s="78" t="s">
        <v>140</v>
      </c>
      <c r="B6" s="79">
        <v>2</v>
      </c>
      <c r="C6" s="92">
        <v>27</v>
      </c>
      <c r="D6" s="99">
        <f>D5</f>
        <v>0</v>
      </c>
      <c r="E6" s="100">
        <f>'Table of Proposed Rates- Page 6'!$B$7*C6/1</f>
        <v>0</v>
      </c>
      <c r="F6" s="100">
        <f>'Table of Proposed Rates- Page 6'!$B$9*C6/1</f>
        <v>0</v>
      </c>
      <c r="G6" s="101">
        <f>SUM(D6:F6)</f>
        <v>0</v>
      </c>
    </row>
    <row r="7" spans="1:7">
      <c r="A7" s="79">
        <v>1</v>
      </c>
      <c r="B7" s="79">
        <v>4</v>
      </c>
      <c r="C7" s="92">
        <v>55</v>
      </c>
      <c r="D7" s="99">
        <f t="shared" ref="D7:D12" si="0">D6</f>
        <v>0</v>
      </c>
      <c r="E7" s="100">
        <f>'Table of Proposed Rates- Page 6'!$B$7*C7/1</f>
        <v>0</v>
      </c>
      <c r="F7" s="100">
        <f>'Table of Proposed Rates- Page 6'!$B$9*C7/1</f>
        <v>0</v>
      </c>
      <c r="G7" s="101">
        <f>SUM(D7:F7)</f>
        <v>0</v>
      </c>
    </row>
    <row r="8" spans="1:7">
      <c r="A8" s="80">
        <v>1.25</v>
      </c>
      <c r="B8" s="79">
        <v>10</v>
      </c>
      <c r="C8" s="92">
        <v>140</v>
      </c>
      <c r="D8" s="99">
        <f t="shared" si="0"/>
        <v>0</v>
      </c>
      <c r="E8" s="100">
        <f>'Table of Proposed Rates- Page 6'!$B$7*C8/1</f>
        <v>0</v>
      </c>
      <c r="F8" s="100">
        <f>'Table of Proposed Rates- Page 6'!$B$9*C8/1</f>
        <v>0</v>
      </c>
      <c r="G8" s="101">
        <f>SUM(D8:F8)</f>
        <v>0</v>
      </c>
    </row>
    <row r="9" spans="1:7">
      <c r="A9" s="79">
        <v>2</v>
      </c>
      <c r="B9" s="79">
        <v>25</v>
      </c>
      <c r="C9" s="92">
        <v>341</v>
      </c>
      <c r="D9" s="99">
        <f t="shared" si="0"/>
        <v>0</v>
      </c>
      <c r="E9" s="100">
        <f>'Table of Proposed Rates- Page 6'!$B$7*C9/1</f>
        <v>0</v>
      </c>
      <c r="F9" s="100">
        <f>'Table of Proposed Rates- Page 6'!$B$9*C9/1</f>
        <v>0</v>
      </c>
      <c r="G9" s="101">
        <f>SUM(D9:F9)</f>
        <v>0</v>
      </c>
    </row>
    <row r="10" spans="1:7">
      <c r="A10" s="83">
        <v>3</v>
      </c>
      <c r="B10" s="82">
        <v>45</v>
      </c>
      <c r="C10" s="92">
        <v>614</v>
      </c>
      <c r="D10" s="99">
        <f t="shared" si="0"/>
        <v>0</v>
      </c>
      <c r="E10" s="100">
        <f>('Table of Proposed Rates- Page 6'!$B$7*'Overview-Page 1'!$H$36/1)+(C10-'Overview-Page 1'!$H$36)/1*'Table of Proposed Rates- Page 6'!$B$8</f>
        <v>0</v>
      </c>
      <c r="F10" s="100">
        <f>'Table of Proposed Rates- Page 6'!$B$9*C10/1</f>
        <v>0</v>
      </c>
      <c r="G10" s="101">
        <f t="shared" ref="G10:G12" si="1">SUM(D10:F10)</f>
        <v>0</v>
      </c>
    </row>
    <row r="11" spans="1:7">
      <c r="A11" s="83">
        <v>4</v>
      </c>
      <c r="B11" s="82">
        <v>90</v>
      </c>
      <c r="C11" s="92">
        <v>1227</v>
      </c>
      <c r="D11" s="99">
        <f t="shared" si="0"/>
        <v>0</v>
      </c>
      <c r="E11" s="100">
        <f>('Table of Proposed Rates- Page 6'!$B$7*'Overview-Page 1'!$H$36/1)+(C11-'Overview-Page 1'!$H$36)/1*'Table of Proposed Rates- Page 6'!$B$8</f>
        <v>0</v>
      </c>
      <c r="F11" s="100">
        <f>'Table of Proposed Rates- Page 6'!$B$9*C11/1</f>
        <v>0</v>
      </c>
      <c r="G11" s="101">
        <f t="shared" si="1"/>
        <v>0</v>
      </c>
    </row>
    <row r="12" spans="1:7">
      <c r="A12" s="83">
        <v>6</v>
      </c>
      <c r="B12" s="82">
        <v>170</v>
      </c>
      <c r="C12" s="92">
        <v>2319</v>
      </c>
      <c r="D12" s="99">
        <f t="shared" si="0"/>
        <v>0</v>
      </c>
      <c r="E12" s="100">
        <f>('Table of Proposed Rates- Page 6'!$B$7*'Overview-Page 1'!$H$36/1)+(C12-'Overview-Page 1'!$H$36)/1*'Table of Proposed Rates- Page 6'!$B$8</f>
        <v>0</v>
      </c>
      <c r="F12" s="100">
        <f>'Table of Proposed Rates- Page 6'!$B$9*C12/1</f>
        <v>0</v>
      </c>
      <c r="G12" s="101">
        <f t="shared" si="1"/>
        <v>0</v>
      </c>
    </row>
    <row r="13" spans="1:7">
      <c r="A13" s="76"/>
      <c r="B13" s="76"/>
      <c r="C13" s="93"/>
      <c r="D13" s="102"/>
      <c r="G13" s="103"/>
    </row>
    <row r="14" spans="1:7">
      <c r="A14" s="81" t="s">
        <v>141</v>
      </c>
      <c r="B14" s="18"/>
      <c r="C14" s="76"/>
      <c r="D14" s="104"/>
      <c r="E14" s="104"/>
      <c r="F14" s="104"/>
      <c r="G14" s="104"/>
    </row>
    <row r="15" spans="1:7" ht="45">
      <c r="A15" s="77" t="s">
        <v>134</v>
      </c>
      <c r="B15" s="77" t="s">
        <v>135</v>
      </c>
      <c r="C15" s="77" t="s">
        <v>136</v>
      </c>
      <c r="D15" s="95" t="s">
        <v>137</v>
      </c>
      <c r="E15" s="96" t="s">
        <v>115</v>
      </c>
      <c r="F15" s="96" t="s">
        <v>29</v>
      </c>
      <c r="G15" s="97" t="s">
        <v>138</v>
      </c>
    </row>
    <row r="16" spans="1:7">
      <c r="A16" s="78" t="s">
        <v>139</v>
      </c>
      <c r="B16" s="79">
        <v>1</v>
      </c>
      <c r="C16" s="92">
        <v>14</v>
      </c>
      <c r="D16" s="99" t="e">
        <f>'Table of Proposed Rates- Page 6'!E5</f>
        <v>#DIV/0!</v>
      </c>
      <c r="E16" s="100" t="e">
        <f>'Table of Proposed Rates- Page 6'!$C$7*C16/1</f>
        <v>#DIV/0!</v>
      </c>
      <c r="F16" s="100" t="e">
        <f>'Table of Proposed Rates- Page 6'!$C$9*C16/1</f>
        <v>#DIV/0!</v>
      </c>
      <c r="G16" s="101" t="e">
        <f t="shared" ref="G16:G20" si="2">SUM(D16:F16)</f>
        <v>#DIV/0!</v>
      </c>
    </row>
    <row r="17" spans="1:7">
      <c r="A17" s="78" t="s">
        <v>140</v>
      </c>
      <c r="B17" s="79">
        <v>2</v>
      </c>
      <c r="C17" s="92">
        <v>27</v>
      </c>
      <c r="D17" s="99" t="e">
        <f t="shared" ref="D17:D23" si="3">D16</f>
        <v>#DIV/0!</v>
      </c>
      <c r="E17" s="100" t="e">
        <f>'Table of Proposed Rates- Page 6'!$C$7*C17/1</f>
        <v>#DIV/0!</v>
      </c>
      <c r="F17" s="100" t="e">
        <f>'Table of Proposed Rates- Page 6'!$C$9*C17/1</f>
        <v>#DIV/0!</v>
      </c>
      <c r="G17" s="101" t="e">
        <f t="shared" si="2"/>
        <v>#DIV/0!</v>
      </c>
    </row>
    <row r="18" spans="1:7">
      <c r="A18" s="79">
        <v>1</v>
      </c>
      <c r="B18" s="79">
        <v>4</v>
      </c>
      <c r="C18" s="92">
        <v>55</v>
      </c>
      <c r="D18" s="99" t="e">
        <f t="shared" si="3"/>
        <v>#DIV/0!</v>
      </c>
      <c r="E18" s="100" t="e">
        <f>'Table of Proposed Rates- Page 6'!$C$7*C18/1</f>
        <v>#DIV/0!</v>
      </c>
      <c r="F18" s="100" t="e">
        <f>'Table of Proposed Rates- Page 6'!$C$9*C18/1</f>
        <v>#DIV/0!</v>
      </c>
      <c r="G18" s="101" t="e">
        <f t="shared" si="2"/>
        <v>#DIV/0!</v>
      </c>
    </row>
    <row r="19" spans="1:7">
      <c r="A19" s="80">
        <v>1.25</v>
      </c>
      <c r="B19" s="79">
        <v>10</v>
      </c>
      <c r="C19" s="92">
        <v>140</v>
      </c>
      <c r="D19" s="99" t="e">
        <f t="shared" si="3"/>
        <v>#DIV/0!</v>
      </c>
      <c r="E19" s="100" t="e">
        <f>('Table of Proposed Rates- Page 6'!$C$7*'Overview-Page 1'!$I$36/1)+(C19-'Overview-Page 1'!$I$36)/1*'Table of Proposed Rates- Page 6'!$C$8</f>
        <v>#DIV/0!</v>
      </c>
      <c r="F19" s="100" t="e">
        <f>'Table of Proposed Rates- Page 6'!$C$9*C19/1</f>
        <v>#DIV/0!</v>
      </c>
      <c r="G19" s="101" t="e">
        <f t="shared" si="2"/>
        <v>#DIV/0!</v>
      </c>
    </row>
    <row r="20" spans="1:7">
      <c r="A20" s="79">
        <v>2</v>
      </c>
      <c r="B20" s="79">
        <v>25</v>
      </c>
      <c r="C20" s="92">
        <v>341</v>
      </c>
      <c r="D20" s="99" t="e">
        <f t="shared" si="3"/>
        <v>#DIV/0!</v>
      </c>
      <c r="E20" s="100" t="e">
        <f>('Table of Proposed Rates- Page 6'!$C$7*'Overview-Page 1'!$I$36/1)+(C20-'Overview-Page 1'!$I$36)/1*'Table of Proposed Rates- Page 6'!$C$8</f>
        <v>#DIV/0!</v>
      </c>
      <c r="F20" s="100" t="e">
        <f>'Table of Proposed Rates- Page 6'!$C$9*C20/1</f>
        <v>#DIV/0!</v>
      </c>
      <c r="G20" s="101" t="e">
        <f t="shared" si="2"/>
        <v>#DIV/0!</v>
      </c>
    </row>
    <row r="21" spans="1:7">
      <c r="A21" s="83">
        <v>3</v>
      </c>
      <c r="B21" s="82">
        <v>45</v>
      </c>
      <c r="C21" s="92">
        <v>614</v>
      </c>
      <c r="D21" s="99" t="e">
        <f t="shared" si="3"/>
        <v>#DIV/0!</v>
      </c>
      <c r="E21" s="100" t="e">
        <f>('Table of Proposed Rates- Page 6'!$C$7*'Overview-Page 1'!$I$36/1)+(C21-'Overview-Page 1'!$I$36)/1*'Table of Proposed Rates- Page 6'!$C$8</f>
        <v>#DIV/0!</v>
      </c>
      <c r="F21" s="100" t="e">
        <f>'Table of Proposed Rates- Page 6'!$C$9*C21/1</f>
        <v>#DIV/0!</v>
      </c>
      <c r="G21" s="101" t="e">
        <f t="shared" ref="G21:G23" si="4">SUM(D21:F21)</f>
        <v>#DIV/0!</v>
      </c>
    </row>
    <row r="22" spans="1:7">
      <c r="A22" s="83">
        <v>4</v>
      </c>
      <c r="B22" s="82">
        <v>90</v>
      </c>
      <c r="C22" s="92">
        <v>1227</v>
      </c>
      <c r="D22" s="99" t="e">
        <f t="shared" si="3"/>
        <v>#DIV/0!</v>
      </c>
      <c r="E22" s="100" t="e">
        <f>('Table of Proposed Rates- Page 6'!$C$7*'Overview-Page 1'!$I$36/1)+(C22-'Overview-Page 1'!$I$36)/1*'Table of Proposed Rates- Page 6'!$C$8</f>
        <v>#DIV/0!</v>
      </c>
      <c r="F22" s="100" t="e">
        <f>'Table of Proposed Rates- Page 6'!$C$9*C22/1</f>
        <v>#DIV/0!</v>
      </c>
      <c r="G22" s="101" t="e">
        <f t="shared" si="4"/>
        <v>#DIV/0!</v>
      </c>
    </row>
    <row r="23" spans="1:7">
      <c r="A23" s="83">
        <v>6</v>
      </c>
      <c r="B23" s="82">
        <v>170</v>
      </c>
      <c r="C23" s="92">
        <v>2319</v>
      </c>
      <c r="D23" s="99" t="e">
        <f t="shared" si="3"/>
        <v>#DIV/0!</v>
      </c>
      <c r="E23" s="100" t="e">
        <f>('Table of Proposed Rates- Page 6'!$C$7*'Overview-Page 1'!$I$36/1)+(C23-'Overview-Page 1'!$I$36)/1*'Table of Proposed Rates- Page 6'!$C$8</f>
        <v>#DIV/0!</v>
      </c>
      <c r="F23" s="100" t="e">
        <f>'Table of Proposed Rates- Page 6'!$C$9*C23/1</f>
        <v>#DIV/0!</v>
      </c>
      <c r="G23" s="101" t="e">
        <f t="shared" si="4"/>
        <v>#DIV/0!</v>
      </c>
    </row>
    <row r="25" spans="1:7">
      <c r="A25" s="81" t="s">
        <v>142</v>
      </c>
      <c r="B25" s="18"/>
      <c r="C25" s="76"/>
      <c r="D25" s="104"/>
      <c r="E25" s="104"/>
      <c r="F25" s="104"/>
      <c r="G25" s="104"/>
    </row>
    <row r="26" spans="1:7" ht="45">
      <c r="A26" s="77" t="s">
        <v>134</v>
      </c>
      <c r="B26" s="77" t="s">
        <v>135</v>
      </c>
      <c r="C26" s="77" t="s">
        <v>136</v>
      </c>
      <c r="D26" s="95" t="s">
        <v>137</v>
      </c>
      <c r="E26" s="96" t="s">
        <v>115</v>
      </c>
      <c r="F26" s="96" t="s">
        <v>29</v>
      </c>
      <c r="G26" s="97" t="s">
        <v>138</v>
      </c>
    </row>
    <row r="27" spans="1:7">
      <c r="A27" s="78" t="s">
        <v>139</v>
      </c>
      <c r="B27" s="79">
        <v>1</v>
      </c>
      <c r="C27" s="92">
        <v>14</v>
      </c>
      <c r="D27" s="99" t="e">
        <f>'Table of Proposed Rates- Page 6'!F5</f>
        <v>#DIV/0!</v>
      </c>
      <c r="E27" s="100" t="e">
        <f>'Table of Proposed Rates- Page 6'!$E$7*C27/1</f>
        <v>#DIV/0!</v>
      </c>
      <c r="F27" s="100" t="e">
        <f>'Table of Proposed Rates- Page 6'!$E$9*C27/1</f>
        <v>#DIV/0!</v>
      </c>
      <c r="G27" s="101" t="e">
        <f t="shared" ref="G27:G31" si="5">SUM(D27:F27)</f>
        <v>#DIV/0!</v>
      </c>
    </row>
    <row r="28" spans="1:7">
      <c r="A28" s="78" t="s">
        <v>140</v>
      </c>
      <c r="B28" s="79">
        <v>2</v>
      </c>
      <c r="C28" s="92">
        <v>27</v>
      </c>
      <c r="D28" s="99" t="e">
        <f t="shared" ref="D28:D34" si="6">D27</f>
        <v>#DIV/0!</v>
      </c>
      <c r="E28" s="100" t="e">
        <f>'Table of Proposed Rates- Page 6'!$E$7*C28/1</f>
        <v>#DIV/0!</v>
      </c>
      <c r="F28" s="100" t="e">
        <f>'Table of Proposed Rates- Page 6'!$E$9*C28/1</f>
        <v>#DIV/0!</v>
      </c>
      <c r="G28" s="101" t="e">
        <f t="shared" si="5"/>
        <v>#DIV/0!</v>
      </c>
    </row>
    <row r="29" spans="1:7">
      <c r="A29" s="79">
        <v>1</v>
      </c>
      <c r="B29" s="79">
        <v>4</v>
      </c>
      <c r="C29" s="92">
        <v>55</v>
      </c>
      <c r="D29" s="99" t="e">
        <f t="shared" si="6"/>
        <v>#DIV/0!</v>
      </c>
      <c r="E29" s="100" t="e">
        <f>'Table of Proposed Rates- Page 6'!$E$7*C29/1</f>
        <v>#DIV/0!</v>
      </c>
      <c r="F29" s="100" t="e">
        <f>'Table of Proposed Rates- Page 6'!$E$9*C29/1</f>
        <v>#DIV/0!</v>
      </c>
      <c r="G29" s="101" t="e">
        <f t="shared" si="5"/>
        <v>#DIV/0!</v>
      </c>
    </row>
    <row r="30" spans="1:7">
      <c r="A30" s="80">
        <v>1.25</v>
      </c>
      <c r="B30" s="79">
        <v>10</v>
      </c>
      <c r="C30" s="92">
        <v>140</v>
      </c>
      <c r="D30" s="99" t="e">
        <f t="shared" si="6"/>
        <v>#DIV/0!</v>
      </c>
      <c r="E30" s="100" t="e">
        <f>('Table of Proposed Rates- Page 6'!$E$7*'Overview-Page 1'!$J$36/1)+(C30-'Overview-Page 1'!$J$36)/1*'Table of Proposed Rates- Page 6'!$E$8</f>
        <v>#DIV/0!</v>
      </c>
      <c r="F30" s="100" t="e">
        <f>'Table of Proposed Rates- Page 6'!$E$9*C30/1</f>
        <v>#DIV/0!</v>
      </c>
      <c r="G30" s="101" t="e">
        <f t="shared" si="5"/>
        <v>#DIV/0!</v>
      </c>
    </row>
    <row r="31" spans="1:7">
      <c r="A31" s="79">
        <v>2</v>
      </c>
      <c r="B31" s="79">
        <v>25</v>
      </c>
      <c r="C31" s="92">
        <v>341</v>
      </c>
      <c r="D31" s="99" t="e">
        <f t="shared" si="6"/>
        <v>#DIV/0!</v>
      </c>
      <c r="E31" s="100" t="e">
        <f>('Table of Proposed Rates- Page 6'!$E$7*'Overview-Page 1'!$J$36/1)+(C31-'Overview-Page 1'!$J$36)/1*'Table of Proposed Rates- Page 6'!$E$8</f>
        <v>#DIV/0!</v>
      </c>
      <c r="F31" s="100" t="e">
        <f>'Table of Proposed Rates- Page 6'!$E$9*C31/1</f>
        <v>#DIV/0!</v>
      </c>
      <c r="G31" s="101" t="e">
        <f t="shared" si="5"/>
        <v>#DIV/0!</v>
      </c>
    </row>
    <row r="32" spans="1:7">
      <c r="A32" s="83">
        <v>3</v>
      </c>
      <c r="B32" s="82">
        <v>45</v>
      </c>
      <c r="C32" s="92">
        <v>614</v>
      </c>
      <c r="D32" s="99" t="e">
        <f t="shared" si="6"/>
        <v>#DIV/0!</v>
      </c>
      <c r="E32" s="100" t="e">
        <f>('Table of Proposed Rates- Page 6'!$E$7*'Overview-Page 1'!$J$36/1)+(C32-'Overview-Page 1'!$J$36)/1*'Table of Proposed Rates- Page 6'!$E$8</f>
        <v>#DIV/0!</v>
      </c>
      <c r="F32" s="100" t="e">
        <f>'Table of Proposed Rates- Page 6'!$E$9*C32/1</f>
        <v>#DIV/0!</v>
      </c>
      <c r="G32" s="101" t="e">
        <f t="shared" ref="G32:G34" si="7">SUM(D32:F32)</f>
        <v>#DIV/0!</v>
      </c>
    </row>
    <row r="33" spans="1:7">
      <c r="A33" s="83">
        <v>4</v>
      </c>
      <c r="B33" s="82">
        <v>90</v>
      </c>
      <c r="C33" s="92">
        <v>1227</v>
      </c>
      <c r="D33" s="99" t="e">
        <f t="shared" si="6"/>
        <v>#DIV/0!</v>
      </c>
      <c r="E33" s="100" t="e">
        <f>('Table of Proposed Rates- Page 6'!$E$7*'Overview-Page 1'!$J$36/1)+(C33-'Overview-Page 1'!$J$36)/1*'Table of Proposed Rates- Page 6'!$E$8</f>
        <v>#DIV/0!</v>
      </c>
      <c r="F33" s="100" t="e">
        <f>'Table of Proposed Rates- Page 6'!$E$9*C33/1</f>
        <v>#DIV/0!</v>
      </c>
      <c r="G33" s="101" t="e">
        <f t="shared" si="7"/>
        <v>#DIV/0!</v>
      </c>
    </row>
    <row r="34" spans="1:7">
      <c r="A34" s="83">
        <v>6</v>
      </c>
      <c r="B34" s="82">
        <v>170</v>
      </c>
      <c r="C34" s="92">
        <v>2319</v>
      </c>
      <c r="D34" s="99" t="e">
        <f t="shared" si="6"/>
        <v>#DIV/0!</v>
      </c>
      <c r="E34" s="100" t="e">
        <f>('Table of Proposed Rates- Page 6'!$E$7*'Overview-Page 1'!$J$36/1)+(C34-'Overview-Page 1'!$J$36)/1*'Table of Proposed Rates- Page 6'!$E$8</f>
        <v>#DIV/0!</v>
      </c>
      <c r="F34" s="100" t="e">
        <f>'Table of Proposed Rates- Page 6'!$E$9*C34/1</f>
        <v>#DIV/0!</v>
      </c>
      <c r="G34" s="101" t="e">
        <f t="shared" si="7"/>
        <v>#DIV/0!</v>
      </c>
    </row>
    <row r="37" spans="1:7">
      <c r="A37" s="81" t="s">
        <v>143</v>
      </c>
      <c r="B37" s="18"/>
      <c r="C37" s="76"/>
      <c r="D37" s="104"/>
      <c r="E37" s="104"/>
      <c r="F37" s="104"/>
      <c r="G37" s="104"/>
    </row>
    <row r="38" spans="1:7" ht="45">
      <c r="A38" s="77" t="s">
        <v>134</v>
      </c>
      <c r="B38" s="77" t="s">
        <v>135</v>
      </c>
      <c r="C38" s="77" t="s">
        <v>136</v>
      </c>
      <c r="D38" s="95" t="s">
        <v>137</v>
      </c>
      <c r="E38" s="96" t="s">
        <v>115</v>
      </c>
      <c r="F38" s="96" t="s">
        <v>29</v>
      </c>
      <c r="G38" s="97" t="s">
        <v>138</v>
      </c>
    </row>
    <row r="39" spans="1:7">
      <c r="A39" s="78" t="s">
        <v>139</v>
      </c>
      <c r="B39" s="79">
        <v>1</v>
      </c>
      <c r="C39" s="92">
        <v>14</v>
      </c>
      <c r="D39" s="99" t="e">
        <f>'Table of Proposed Rates- Page 6'!G5</f>
        <v>#DIV/0!</v>
      </c>
      <c r="E39" s="100" t="e">
        <f>'Table of Proposed Rates- Page 6'!$G$7*C39/1</f>
        <v>#DIV/0!</v>
      </c>
      <c r="F39" s="100" t="e">
        <f>'Table of Proposed Rates- Page 6'!$G$9*C39/1</f>
        <v>#DIV/0!</v>
      </c>
      <c r="G39" s="101" t="e">
        <f>SUM(D39:E39)</f>
        <v>#DIV/0!</v>
      </c>
    </row>
    <row r="40" spans="1:7">
      <c r="A40" s="78" t="s">
        <v>140</v>
      </c>
      <c r="B40" s="79">
        <v>2</v>
      </c>
      <c r="C40" s="92">
        <v>27</v>
      </c>
      <c r="D40" s="99" t="e">
        <f>D39</f>
        <v>#DIV/0!</v>
      </c>
      <c r="E40" s="100" t="e">
        <f>'Table of Proposed Rates- Page 6'!$G$7*C40/1</f>
        <v>#DIV/0!</v>
      </c>
      <c r="F40" s="100" t="e">
        <f>'Table of Proposed Rates- Page 6'!$G$9*C40/1</f>
        <v>#DIV/0!</v>
      </c>
      <c r="G40" s="101" t="e">
        <f t="shared" ref="G40:G46" si="8">SUM(D40:F40)</f>
        <v>#DIV/0!</v>
      </c>
    </row>
    <row r="41" spans="1:7">
      <c r="A41" s="79">
        <v>1</v>
      </c>
      <c r="B41" s="79">
        <v>4</v>
      </c>
      <c r="C41" s="92">
        <v>55</v>
      </c>
      <c r="D41" s="99" t="e">
        <f t="shared" ref="D41:D46" si="9">D40</f>
        <v>#DIV/0!</v>
      </c>
      <c r="E41" s="100" t="e">
        <f>'Table of Proposed Rates- Page 6'!$G$7*C41/1</f>
        <v>#DIV/0!</v>
      </c>
      <c r="F41" s="100" t="e">
        <f>'Table of Proposed Rates- Page 6'!$G$9*C41/1</f>
        <v>#DIV/0!</v>
      </c>
      <c r="G41" s="101" t="e">
        <f t="shared" si="8"/>
        <v>#DIV/0!</v>
      </c>
    </row>
    <row r="42" spans="1:7">
      <c r="A42" s="80">
        <v>1.25</v>
      </c>
      <c r="B42" s="79">
        <v>10</v>
      </c>
      <c r="C42" s="92">
        <v>140</v>
      </c>
      <c r="D42" s="99" t="e">
        <f t="shared" si="9"/>
        <v>#DIV/0!</v>
      </c>
      <c r="E42" s="100" t="e">
        <f>'Table of Proposed Rates- Page 6'!$G$7*C42/1</f>
        <v>#DIV/0!</v>
      </c>
      <c r="F42" s="100" t="e">
        <f>'Table of Proposed Rates- Page 6'!$G$9*C42/1</f>
        <v>#DIV/0!</v>
      </c>
      <c r="G42" s="101" t="e">
        <f t="shared" si="8"/>
        <v>#DIV/0!</v>
      </c>
    </row>
    <row r="43" spans="1:7">
      <c r="A43" s="79">
        <v>2</v>
      </c>
      <c r="B43" s="79">
        <v>25</v>
      </c>
      <c r="C43" s="92">
        <v>341</v>
      </c>
      <c r="D43" s="99" t="e">
        <f t="shared" si="9"/>
        <v>#DIV/0!</v>
      </c>
      <c r="E43" s="100" t="e">
        <f>'Table of Proposed Rates- Page 6'!$G$7*C43/1</f>
        <v>#DIV/0!</v>
      </c>
      <c r="F43" s="100" t="e">
        <f>'Table of Proposed Rates- Page 6'!$G$9*C43/1</f>
        <v>#DIV/0!</v>
      </c>
      <c r="G43" s="101" t="e">
        <f t="shared" si="8"/>
        <v>#DIV/0!</v>
      </c>
    </row>
    <row r="44" spans="1:7">
      <c r="A44" s="83">
        <v>3</v>
      </c>
      <c r="B44" s="82">
        <v>45</v>
      </c>
      <c r="C44" s="92">
        <v>614</v>
      </c>
      <c r="D44" s="99" t="e">
        <f t="shared" si="9"/>
        <v>#DIV/0!</v>
      </c>
      <c r="E44" s="100" t="e">
        <f>('Table of Proposed Rates- Page 6'!$G$7*'Overview-Page 1'!$K$36/1)+(C44-'Overview-Page 1'!$K$36)/1*'Table of Proposed Rates- Page 6'!$G$8</f>
        <v>#DIV/0!</v>
      </c>
      <c r="F44" s="100" t="e">
        <f>'Table of Proposed Rates- Page 6'!$G$9*C44/1</f>
        <v>#DIV/0!</v>
      </c>
      <c r="G44" s="101" t="e">
        <f t="shared" si="8"/>
        <v>#DIV/0!</v>
      </c>
    </row>
    <row r="45" spans="1:7">
      <c r="A45" s="83">
        <v>4</v>
      </c>
      <c r="B45" s="82">
        <v>90</v>
      </c>
      <c r="C45" s="92">
        <v>1227</v>
      </c>
      <c r="D45" s="99" t="e">
        <f t="shared" si="9"/>
        <v>#DIV/0!</v>
      </c>
      <c r="E45" s="100" t="e">
        <f>('Table of Proposed Rates- Page 6'!$G$7*'Overview-Page 1'!$K$36/1)+(C45-'Overview-Page 1'!$K$36)/1*'Table of Proposed Rates- Page 6'!$G$8</f>
        <v>#DIV/0!</v>
      </c>
      <c r="F45" s="100" t="e">
        <f>'Table of Proposed Rates- Page 6'!$G$9*C45/1</f>
        <v>#DIV/0!</v>
      </c>
      <c r="G45" s="101" t="e">
        <f t="shared" si="8"/>
        <v>#DIV/0!</v>
      </c>
    </row>
    <row r="46" spans="1:7">
      <c r="A46" s="83">
        <v>6</v>
      </c>
      <c r="B46" s="82">
        <v>170</v>
      </c>
      <c r="C46" s="92">
        <v>2319</v>
      </c>
      <c r="D46" s="99" t="e">
        <f t="shared" si="9"/>
        <v>#DIV/0!</v>
      </c>
      <c r="E46" s="100" t="e">
        <f>('Table of Proposed Rates- Page 6'!$G$7*'Overview-Page 1'!$K$36/1)+(C46-'Overview-Page 1'!$K$36)/1*'Table of Proposed Rates- Page 6'!$G$8</f>
        <v>#DIV/0!</v>
      </c>
      <c r="F46" s="100" t="e">
        <f>'Table of Proposed Rates- Page 6'!$G$9*C46/1</f>
        <v>#DIV/0!</v>
      </c>
      <c r="G46" s="101" t="e">
        <f t="shared" si="8"/>
        <v>#DIV/0!</v>
      </c>
    </row>
  </sheetData>
  <mergeCells count="1">
    <mergeCell ref="F1:G1"/>
  </mergeCells>
  <pageMargins left="0.41" right="0.7" top="0.75" bottom="0.75" header="0.3" footer="0.3"/>
  <pageSetup orientation="portrait" horizontalDpi="4294967293" verticalDpi="4294967293" r:id="rId1"/>
  <rowBreaks count="1" manualBreakCount="1">
    <brk id="22" max="16383" man="1"/>
  </rowBreaks>
</worksheet>
</file>

<file path=xl/worksheets/sheet9.xml><?xml version="1.0" encoding="utf-8"?>
<worksheet xmlns="http://schemas.openxmlformats.org/spreadsheetml/2006/main" xmlns:r="http://schemas.openxmlformats.org/officeDocument/2006/relationships">
  <dimension ref="A1:F45"/>
  <sheetViews>
    <sheetView workbookViewId="0">
      <selection activeCell="E20" sqref="E20"/>
    </sheetView>
  </sheetViews>
  <sheetFormatPr defaultRowHeight="15"/>
  <cols>
    <col min="1" max="1" width="6.28515625" customWidth="1"/>
    <col min="2" max="2" width="35.85546875" customWidth="1"/>
    <col min="3" max="5" width="14" customWidth="1"/>
  </cols>
  <sheetData>
    <row r="1" spans="1:5">
      <c r="A1" s="307" t="s">
        <v>265</v>
      </c>
      <c r="B1" s="307"/>
      <c r="D1" s="308" t="s">
        <v>268</v>
      </c>
      <c r="E1" s="308"/>
    </row>
    <row r="3" spans="1:5">
      <c r="A3" s="71"/>
      <c r="B3" s="71"/>
      <c r="C3" s="88">
        <f>'WCS-Page 2'!F11</f>
        <v>1</v>
      </c>
      <c r="D3" s="88">
        <f>'WCS-Page 2'!G11</f>
        <v>2</v>
      </c>
      <c r="E3" s="88">
        <f>'WCS-Page 2'!H11</f>
        <v>3</v>
      </c>
    </row>
    <row r="4" spans="1:5">
      <c r="A4" s="71" t="s">
        <v>144</v>
      </c>
      <c r="B4" s="71"/>
      <c r="C4" s="71"/>
      <c r="D4" s="71"/>
      <c r="E4" s="71"/>
    </row>
    <row r="5" spans="1:5">
      <c r="A5" s="71"/>
      <c r="B5" s="71" t="s">
        <v>278</v>
      </c>
      <c r="C5" s="133">
        <f>'Financial Projection-Page 3'!F20</f>
        <v>0</v>
      </c>
      <c r="D5" s="133">
        <f>'Financial Projection-Page 3'!G20</f>
        <v>0</v>
      </c>
      <c r="E5" s="133">
        <f>'Financial Projection-Page 3'!H20</f>
        <v>0</v>
      </c>
    </row>
    <row r="6" spans="1:5">
      <c r="A6" s="71"/>
      <c r="B6" s="71" t="s">
        <v>55</v>
      </c>
      <c r="C6" s="133">
        <f>'Financial Projection-Page 3'!F64</f>
        <v>0</v>
      </c>
      <c r="D6" s="133">
        <f>'Financial Projection-Page 3'!G64</f>
        <v>0</v>
      </c>
      <c r="E6" s="133">
        <f>'Financial Projection-Page 3'!H64</f>
        <v>0</v>
      </c>
    </row>
    <row r="7" spans="1:5">
      <c r="A7" s="71"/>
      <c r="B7" s="71" t="s">
        <v>153</v>
      </c>
      <c r="C7" s="133">
        <f>'Financial Projection-Page 3'!F90</f>
        <v>0</v>
      </c>
      <c r="D7" s="133">
        <f>'Financial Projection-Page 3'!G90</f>
        <v>0</v>
      </c>
      <c r="E7" s="133">
        <f>'Financial Projection-Page 3'!H90</f>
        <v>0</v>
      </c>
    </row>
    <row r="8" spans="1:5">
      <c r="A8" s="309" t="s">
        <v>281</v>
      </c>
      <c r="B8" s="310"/>
      <c r="C8" s="187">
        <f>SUM(C5:C7)</f>
        <v>0</v>
      </c>
      <c r="D8" s="187">
        <f t="shared" ref="D8:E8" si="0">SUM(D5:D7)</f>
        <v>0</v>
      </c>
      <c r="E8" s="187">
        <f t="shared" si="0"/>
        <v>0</v>
      </c>
    </row>
    <row r="9" spans="1:5">
      <c r="A9" s="71"/>
      <c r="B9" s="71"/>
      <c r="C9" s="133"/>
      <c r="D9" s="133"/>
      <c r="E9" s="133"/>
    </row>
    <row r="10" spans="1:5">
      <c r="A10" s="71" t="s">
        <v>146</v>
      </c>
      <c r="B10" s="71"/>
      <c r="C10" s="133"/>
      <c r="D10" s="133"/>
      <c r="E10" s="133"/>
    </row>
    <row r="11" spans="1:5">
      <c r="A11" s="71"/>
      <c r="B11" s="71" t="s">
        <v>147</v>
      </c>
      <c r="C11" s="133" t="e">
        <f>'Table of Proposed Rates- Page 6'!C5*4*'Overview-Page 1'!I10</f>
        <v>#DIV/0!</v>
      </c>
      <c r="D11" s="133" t="e">
        <f>'Table of Proposed Rates- Page 6'!E5*4*'Overview-Page 1'!J10</f>
        <v>#DIV/0!</v>
      </c>
      <c r="E11" s="133" t="e">
        <f>'Table of Proposed Rates- Page 6'!G5*4*'Overview-Page 1'!K10</f>
        <v>#DIV/0!</v>
      </c>
    </row>
    <row r="12" spans="1:5">
      <c r="A12" s="71"/>
      <c r="B12" s="71" t="s">
        <v>148</v>
      </c>
      <c r="C12" s="133" t="e">
        <f>'Rate Calculator- Page5'!C20</f>
        <v>#DIV/0!</v>
      </c>
      <c r="D12" s="134" t="e">
        <f>'Rate Calculator- Page5'!D20</f>
        <v>#DIV/0!</v>
      </c>
      <c r="E12" s="134" t="e">
        <f>'Rate Calculator- Page5'!E20</f>
        <v>#DIV/0!</v>
      </c>
    </row>
    <row r="13" spans="1:5">
      <c r="A13" s="71"/>
      <c r="B13" s="71" t="s">
        <v>198</v>
      </c>
      <c r="C13" s="133" t="e">
        <f>'Table of Proposed Rates- Page 6'!C7*'Overview-Page 1'!I37</f>
        <v>#DIV/0!</v>
      </c>
      <c r="D13" s="133" t="e">
        <f>'Table of Proposed Rates- Page 6'!E7*'Overview-Page 1'!J37</f>
        <v>#DIV/0!</v>
      </c>
      <c r="E13" s="133" t="e">
        <f>'Table of Proposed Rates- Page 6'!G7*'Overview-Page 1'!K37</f>
        <v>#DIV/0!</v>
      </c>
    </row>
    <row r="14" spans="1:5">
      <c r="A14" s="71"/>
      <c r="B14" s="71" t="s">
        <v>199</v>
      </c>
      <c r="C14" s="133" t="e">
        <f>'Table of Proposed Rates- Page 6'!C8*'Overview-Page 1'!I38</f>
        <v>#REF!</v>
      </c>
      <c r="D14" s="133" t="e">
        <f>'Table of Proposed Rates- Page 6'!E8*'Overview-Page 1'!J38</f>
        <v>#REF!</v>
      </c>
      <c r="E14" s="133" t="e">
        <f>'Table of Proposed Rates- Page 6'!G8*'Overview-Page 1'!K38</f>
        <v>#REF!</v>
      </c>
    </row>
    <row r="15" spans="1:5">
      <c r="A15" s="71"/>
      <c r="B15" s="71" t="s">
        <v>149</v>
      </c>
      <c r="C15" s="133" t="e">
        <f>'Table of Proposed Rates- Page 6'!C9*'Overview-Page 1'!I51</f>
        <v>#DIV/0!</v>
      </c>
      <c r="D15" s="133" t="e">
        <f>'Table of Proposed Rates- Page 6'!E9*'Overview-Page 1'!J51</f>
        <v>#DIV/0!</v>
      </c>
      <c r="E15" s="133" t="e">
        <f>'Table of Proposed Rates- Page 6'!G9*'Overview-Page 1'!K51</f>
        <v>#DIV/0!</v>
      </c>
    </row>
    <row r="16" spans="1:5">
      <c r="A16" s="311" t="s">
        <v>282</v>
      </c>
      <c r="B16" s="311"/>
      <c r="C16" s="187" t="e">
        <f>SUM(C11:C15)</f>
        <v>#DIV/0!</v>
      </c>
      <c r="D16" s="187" t="e">
        <f t="shared" ref="D16:E16" si="1">SUM(D11:D15)</f>
        <v>#DIV/0!</v>
      </c>
      <c r="E16" s="187" t="e">
        <f t="shared" si="1"/>
        <v>#DIV/0!</v>
      </c>
    </row>
    <row r="17" spans="1:5">
      <c r="C17" s="133"/>
      <c r="D17" s="133"/>
      <c r="E17" s="133"/>
    </row>
    <row r="18" spans="1:5">
      <c r="A18" s="311" t="s">
        <v>150</v>
      </c>
      <c r="B18" s="311"/>
      <c r="C18" s="187" t="e">
        <f>C16-C8</f>
        <v>#DIV/0!</v>
      </c>
      <c r="D18" s="187" t="e">
        <f t="shared" ref="D18:E18" si="2">D16-D8</f>
        <v>#DIV/0!</v>
      </c>
      <c r="E18" s="187" t="e">
        <f t="shared" si="2"/>
        <v>#DIV/0!</v>
      </c>
    </row>
    <row r="45" spans="3:6" ht="28.5" customHeight="1">
      <c r="C45" s="259" t="s">
        <v>314</v>
      </c>
      <c r="D45" s="259"/>
      <c r="E45" s="259"/>
      <c r="F45" s="237"/>
    </row>
  </sheetData>
  <mergeCells count="6">
    <mergeCell ref="C45:E45"/>
    <mergeCell ref="A1:B1"/>
    <mergeCell ref="D1:E1"/>
    <mergeCell ref="A8:B8"/>
    <mergeCell ref="A16:B16"/>
    <mergeCell ref="A18:B18"/>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vt:lpstr>
      <vt:lpstr>Overview-Page 1</vt:lpstr>
      <vt:lpstr>WCS-Page 2</vt:lpstr>
      <vt:lpstr>Financial Projection-Page 3</vt:lpstr>
      <vt:lpstr>Explanations-Page 4</vt:lpstr>
      <vt:lpstr>Rate Calculator- Page5</vt:lpstr>
      <vt:lpstr>Table of Proposed Rates- Page 6</vt:lpstr>
      <vt:lpstr>Minimum Quarterly- Page 7</vt:lpstr>
      <vt:lpstr>Proof of Revenue- Page 8</vt:lpstr>
      <vt:lpstr>'Financial Projection-Page 3'!Print_Titles</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Gerry</dc:creator>
  <cp:lastModifiedBy>acloutier</cp:lastModifiedBy>
  <cp:lastPrinted>2014-02-10T16:04:58Z</cp:lastPrinted>
  <dcterms:created xsi:type="dcterms:W3CDTF">2012-03-16T13:54:22Z</dcterms:created>
  <dcterms:modified xsi:type="dcterms:W3CDTF">2016-06-03T15:04:17Z</dcterms:modified>
</cp:coreProperties>
</file>