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5"/>
  </bookViews>
  <sheets>
    <sheet name="Instructions" sheetId="11" r:id="rId1"/>
    <sheet name="Overview-Page 1" sheetId="3" r:id="rId2"/>
    <sheet name="WCS-Page 2" sheetId="2" r:id="rId3"/>
    <sheet name="Financial Projection- Page 3" sheetId="1" r:id="rId4"/>
    <sheet name="Explanations-Page 4" sheetId="10" r:id="rId5"/>
    <sheet name="Rate Calculator-Page 5" sheetId="4" r:id="rId6"/>
    <sheet name="Table of Proposed Rates-Page 6" sheetId="5" r:id="rId7"/>
    <sheet name="Minimum Quarterly-Page7" sheetId="7" r:id="rId8"/>
    <sheet name="Proof of Revenue-Page 8" sheetId="8" r:id="rId9"/>
    <sheet name="Sheet1" sheetId="12" r:id="rId10"/>
  </sheets>
  <externalReferences>
    <externalReference r:id="rId11"/>
    <externalReference r:id="rId12"/>
  </externalReferences>
  <definedNames>
    <definedName name="_xlnm.Print_Titles" localSheetId="3">'Financial Projection- Page 3'!$7:$8</definedName>
  </definedNames>
  <calcPr calcId="125725"/>
</workbook>
</file>

<file path=xl/calcChain.xml><?xml version="1.0" encoding="utf-8"?>
<calcChain xmlns="http://schemas.openxmlformats.org/spreadsheetml/2006/main">
  <c r="E26" i="4"/>
  <c r="D26"/>
  <c r="C26"/>
  <c r="H13" i="1"/>
  <c r="G13"/>
  <c r="F13"/>
  <c r="D12" i="4"/>
  <c r="E12"/>
  <c r="D13"/>
  <c r="E13"/>
  <c r="C13"/>
  <c r="C12"/>
  <c r="D60" i="1"/>
  <c r="E60"/>
  <c r="F60"/>
  <c r="G60"/>
  <c r="H60"/>
  <c r="C60"/>
  <c r="C1" i="2"/>
  <c r="H76" i="1"/>
  <c r="G76"/>
  <c r="F76"/>
  <c r="E76"/>
  <c r="E81" s="1"/>
  <c r="D76"/>
  <c r="D81" s="1"/>
  <c r="C76"/>
  <c r="C81" s="1"/>
  <c r="F80"/>
  <c r="G79"/>
  <c r="H79" s="1"/>
  <c r="G74"/>
  <c r="H74" s="1"/>
  <c r="G73"/>
  <c r="H73" s="1"/>
  <c r="G72"/>
  <c r="H72" s="1"/>
  <c r="G71"/>
  <c r="H71" s="1"/>
  <c r="G70"/>
  <c r="H70" s="1"/>
  <c r="G69"/>
  <c r="H62"/>
  <c r="G62"/>
  <c r="F62"/>
  <c r="E62"/>
  <c r="D62"/>
  <c r="C62"/>
  <c r="H61"/>
  <c r="G61"/>
  <c r="F61"/>
  <c r="E61"/>
  <c r="D61"/>
  <c r="C61"/>
  <c r="E46"/>
  <c r="D46"/>
  <c r="C46"/>
  <c r="F45"/>
  <c r="F46" s="1"/>
  <c r="F64" s="1"/>
  <c r="G44"/>
  <c r="H44" s="1"/>
  <c r="G40"/>
  <c r="H40" s="1"/>
  <c r="G39"/>
  <c r="H39" s="1"/>
  <c r="G38"/>
  <c r="H38" s="1"/>
  <c r="E36"/>
  <c r="D36"/>
  <c r="C36"/>
  <c r="F35"/>
  <c r="F36" s="1"/>
  <c r="G34"/>
  <c r="H34" s="1"/>
  <c r="G30"/>
  <c r="H30" s="1"/>
  <c r="G29"/>
  <c r="H29" s="1"/>
  <c r="G28"/>
  <c r="H28" s="1"/>
  <c r="G27"/>
  <c r="H27" s="1"/>
  <c r="G26"/>
  <c r="F20"/>
  <c r="E20"/>
  <c r="D20"/>
  <c r="C20"/>
  <c r="G17"/>
  <c r="G20" s="1"/>
  <c r="E15"/>
  <c r="D15"/>
  <c r="C15"/>
  <c r="G12"/>
  <c r="H12" s="1"/>
  <c r="G11"/>
  <c r="D2"/>
  <c r="F81" l="1"/>
  <c r="F63"/>
  <c r="F47"/>
  <c r="F65" s="1"/>
  <c r="C11" i="4" s="1"/>
  <c r="H17" i="1"/>
  <c r="H20" s="1"/>
  <c r="H26"/>
  <c r="G35"/>
  <c r="G36" s="1"/>
  <c r="H45"/>
  <c r="H46" s="1"/>
  <c r="H64" s="1"/>
  <c r="D47"/>
  <c r="H69"/>
  <c r="G80"/>
  <c r="G81" s="1"/>
  <c r="H11"/>
  <c r="G45"/>
  <c r="C47"/>
  <c r="E47"/>
  <c r="G63" l="1"/>
  <c r="H80"/>
  <c r="H81" s="1"/>
  <c r="H35"/>
  <c r="H36" s="1"/>
  <c r="G46"/>
  <c r="G64" s="1"/>
  <c r="G47" l="1"/>
  <c r="G65" s="1"/>
  <c r="D11" i="4" s="1"/>
  <c r="H63" i="1"/>
  <c r="H47"/>
  <c r="H65" s="1"/>
  <c r="E11" i="4" s="1"/>
  <c r="E5" i="8" l="1"/>
  <c r="D5"/>
  <c r="C5"/>
  <c r="C7"/>
  <c r="C6"/>
  <c r="H19" i="2"/>
  <c r="H88" i="1" s="1"/>
  <c r="H90" s="1"/>
  <c r="H91" s="1"/>
  <c r="G19" i="2"/>
  <c r="G88" i="1" s="1"/>
  <c r="G90" s="1"/>
  <c r="G91" s="1"/>
  <c r="F19" i="2"/>
  <c r="F88" i="1" s="1"/>
  <c r="F90" s="1"/>
  <c r="F91" s="1"/>
  <c r="E19" i="2"/>
  <c r="E88" i="1" s="1"/>
  <c r="E90" s="1"/>
  <c r="E93" s="1"/>
  <c r="D19" i="2"/>
  <c r="D88" i="1" s="1"/>
  <c r="D90" s="1"/>
  <c r="D93" s="1"/>
  <c r="C19" i="2"/>
  <c r="C88" i="1" s="1"/>
  <c r="C90" s="1"/>
  <c r="C93" s="1"/>
  <c r="H14" i="2"/>
  <c r="G14"/>
  <c r="F14"/>
  <c r="E14"/>
  <c r="D14"/>
  <c r="C14"/>
  <c r="E10"/>
  <c r="G8"/>
  <c r="D24" s="1"/>
  <c r="E24" s="1"/>
  <c r="E21" l="1"/>
  <c r="E8" i="1"/>
  <c r="F24" i="2"/>
  <c r="G15" i="1"/>
  <c r="E22" i="2"/>
  <c r="E23" s="1"/>
  <c r="C35" i="4"/>
  <c r="D22" i="2"/>
  <c r="D23" s="1"/>
  <c r="D25" s="1"/>
  <c r="F22"/>
  <c r="F23" s="1"/>
  <c r="D10"/>
  <c r="D8" i="1" s="1"/>
  <c r="F10" i="2"/>
  <c r="H10"/>
  <c r="E16"/>
  <c r="C10"/>
  <c r="C8" i="1" s="1"/>
  <c r="G10" i="2"/>
  <c r="G49" i="3"/>
  <c r="B18" i="5"/>
  <c r="H36" i="3"/>
  <c r="I36" s="1"/>
  <c r="J36" s="1"/>
  <c r="B9" i="5"/>
  <c r="F8" i="7" s="1"/>
  <c r="B8" i="5"/>
  <c r="B7"/>
  <c r="G40" i="3"/>
  <c r="H37"/>
  <c r="I37" s="1"/>
  <c r="J37" s="1"/>
  <c r="E30" i="4" s="1"/>
  <c r="G8" i="1" l="1"/>
  <c r="D3" i="8"/>
  <c r="D4" i="4"/>
  <c r="E3" i="5"/>
  <c r="F8" i="1"/>
  <c r="C3" i="8"/>
  <c r="C3" i="5"/>
  <c r="C4" i="4"/>
  <c r="H8" i="1"/>
  <c r="E4" i="4"/>
  <c r="G3" i="5"/>
  <c r="E3" i="8"/>
  <c r="G21" i="1"/>
  <c r="D10" i="4"/>
  <c r="D14" s="1"/>
  <c r="D15" s="1"/>
  <c r="G24" i="2"/>
  <c r="H24" s="1"/>
  <c r="H15" i="1"/>
  <c r="F15"/>
  <c r="G22" i="2"/>
  <c r="G23" s="1"/>
  <c r="D7" i="8"/>
  <c r="D35" i="4"/>
  <c r="G21" i="2"/>
  <c r="G16"/>
  <c r="H16"/>
  <c r="H21"/>
  <c r="D16"/>
  <c r="D21"/>
  <c r="F21"/>
  <c r="F16"/>
  <c r="E25"/>
  <c r="C30" i="4"/>
  <c r="D30"/>
  <c r="E12" i="7"/>
  <c r="E8"/>
  <c r="E9"/>
  <c r="E10"/>
  <c r="E11"/>
  <c r="F9"/>
  <c r="F5"/>
  <c r="F10"/>
  <c r="F6"/>
  <c r="F11"/>
  <c r="F7"/>
  <c r="F12"/>
  <c r="F21" i="1" l="1"/>
  <c r="C10" i="4"/>
  <c r="C14" s="1"/>
  <c r="H21" i="1"/>
  <c r="E10" i="4"/>
  <c r="E14" s="1"/>
  <c r="E15" s="1"/>
  <c r="E7" i="8"/>
  <c r="E35" i="4"/>
  <c r="D6" i="8"/>
  <c r="H22" i="2"/>
  <c r="H23" s="1"/>
  <c r="F25"/>
  <c r="C23" i="4"/>
  <c r="E6" i="8" l="1"/>
  <c r="G25" i="2"/>
  <c r="H25"/>
  <c r="G34" i="3" l="1"/>
  <c r="I14"/>
  <c r="J14" s="1"/>
  <c r="G14" i="5" s="1"/>
  <c r="H30" i="3"/>
  <c r="I30" s="1"/>
  <c r="J30" s="1"/>
  <c r="B5" i="5"/>
  <c r="B11" s="1"/>
  <c r="H13" i="3"/>
  <c r="I13" s="1"/>
  <c r="J13" s="1"/>
  <c r="E14" i="5"/>
  <c r="B14"/>
  <c r="H20" i="3"/>
  <c r="I20" s="1"/>
  <c r="J20" s="1"/>
  <c r="H21"/>
  <c r="I21" s="1"/>
  <c r="J21" s="1"/>
  <c r="H22"/>
  <c r="I22" s="1"/>
  <c r="J22" s="1"/>
  <c r="H23"/>
  <c r="I23" s="1"/>
  <c r="J23" s="1"/>
  <c r="H24"/>
  <c r="I24" s="1"/>
  <c r="J24" s="1"/>
  <c r="H25"/>
  <c r="I25" s="1"/>
  <c r="J25" s="1"/>
  <c r="H26"/>
  <c r="I26" s="1"/>
  <c r="J26" s="1"/>
  <c r="H19"/>
  <c r="I19" s="1"/>
  <c r="H17"/>
  <c r="I17" s="1"/>
  <c r="J17" s="1"/>
  <c r="H8"/>
  <c r="I8" s="1"/>
  <c r="J8" s="1"/>
  <c r="H9"/>
  <c r="I9" s="1"/>
  <c r="J9" s="1"/>
  <c r="H7"/>
  <c r="I7" s="1"/>
  <c r="C14" i="5" l="1"/>
  <c r="D5" i="7"/>
  <c r="D6" s="1"/>
  <c r="B10" i="5"/>
  <c r="B12"/>
  <c r="E6" i="7"/>
  <c r="E5"/>
  <c r="E7"/>
  <c r="I10" i="3"/>
  <c r="J7"/>
  <c r="J10" s="1"/>
  <c r="I28"/>
  <c r="J19"/>
  <c r="J28" s="1"/>
  <c r="H10"/>
  <c r="G5" i="7" l="1"/>
  <c r="G6"/>
  <c r="D7"/>
  <c r="G7" l="1"/>
  <c r="D8"/>
  <c r="C3" i="4"/>
  <c r="D3"/>
  <c r="E3"/>
  <c r="G15" i="5"/>
  <c r="C15"/>
  <c r="B15"/>
  <c r="D14"/>
  <c r="B13"/>
  <c r="H14"/>
  <c r="F14"/>
  <c r="D9" i="7" l="1"/>
  <c r="G8"/>
  <c r="E15" i="5"/>
  <c r="H15" s="1"/>
  <c r="D15"/>
  <c r="D23" i="4" l="1"/>
  <c r="D10" i="7"/>
  <c r="G9"/>
  <c r="F15" i="5"/>
  <c r="H12" i="3"/>
  <c r="I12" s="1"/>
  <c r="J12" s="1"/>
  <c r="H48"/>
  <c r="I48" s="1"/>
  <c r="J48" s="1"/>
  <c r="H47"/>
  <c r="I47" s="1"/>
  <c r="J47" s="1"/>
  <c r="H41"/>
  <c r="I41" s="1"/>
  <c r="J41" s="1"/>
  <c r="H39"/>
  <c r="H38"/>
  <c r="H33"/>
  <c r="I33" s="1"/>
  <c r="J33" s="1"/>
  <c r="H32"/>
  <c r="G50"/>
  <c r="G42"/>
  <c r="G44" s="1"/>
  <c r="G45" s="1"/>
  <c r="C7" i="4"/>
  <c r="G10" i="3"/>
  <c r="G28"/>
  <c r="H40" l="1"/>
  <c r="E24" i="4"/>
  <c r="E29"/>
  <c r="E23"/>
  <c r="I39" i="3"/>
  <c r="C18" i="4"/>
  <c r="D11" i="7"/>
  <c r="G10"/>
  <c r="H34" i="3"/>
  <c r="I32"/>
  <c r="I38"/>
  <c r="H49"/>
  <c r="I49" s="1"/>
  <c r="J49" s="1"/>
  <c r="D7" i="4"/>
  <c r="H28" i="3"/>
  <c r="G51"/>
  <c r="E25" i="4" l="1"/>
  <c r="I40" i="3"/>
  <c r="C24" i="4"/>
  <c r="C25" s="1"/>
  <c r="C29"/>
  <c r="C31" s="1"/>
  <c r="D18"/>
  <c r="H50" i="3"/>
  <c r="I50" s="1"/>
  <c r="J50" s="1"/>
  <c r="J39"/>
  <c r="C6" i="4"/>
  <c r="C8" s="1"/>
  <c r="C5" i="5" s="1"/>
  <c r="D12" i="7"/>
  <c r="G12" s="1"/>
  <c r="G11"/>
  <c r="J38" i="3"/>
  <c r="J32"/>
  <c r="J34" s="1"/>
  <c r="I34"/>
  <c r="E7" i="4"/>
  <c r="H42" i="3"/>
  <c r="H44" s="1"/>
  <c r="H45" s="1"/>
  <c r="H51"/>
  <c r="C36" i="4" s="1"/>
  <c r="J40" i="3" l="1"/>
  <c r="D29" i="4"/>
  <c r="D31" s="1"/>
  <c r="D24"/>
  <c r="D25" s="1"/>
  <c r="C11" i="8"/>
  <c r="D16" i="7"/>
  <c r="D17" s="1"/>
  <c r="D18" s="1"/>
  <c r="E31" i="4"/>
  <c r="E18"/>
  <c r="D5" i="5"/>
  <c r="C37" i="4"/>
  <c r="C9" i="5" s="1"/>
  <c r="C15" i="8" s="1"/>
  <c r="E6" i="4"/>
  <c r="E8" s="1"/>
  <c r="G5" i="5" s="1"/>
  <c r="D6" i="4"/>
  <c r="D8" s="1"/>
  <c r="E5" i="5" s="1"/>
  <c r="I51" i="3"/>
  <c r="D36" i="4" s="1"/>
  <c r="I42" i="3"/>
  <c r="I44" s="1"/>
  <c r="I45" s="1"/>
  <c r="J42" l="1"/>
  <c r="J44" s="1"/>
  <c r="J45" s="1"/>
  <c r="J51"/>
  <c r="E36" i="4" s="1"/>
  <c r="E37" s="1"/>
  <c r="G9" i="5" s="1"/>
  <c r="E15" i="8" s="1"/>
  <c r="D11"/>
  <c r="D27" i="7"/>
  <c r="D28" s="1"/>
  <c r="E11" i="8"/>
  <c r="D39" i="7"/>
  <c r="F20"/>
  <c r="F16"/>
  <c r="F19"/>
  <c r="F23"/>
  <c r="F18"/>
  <c r="F22"/>
  <c r="D9" i="5"/>
  <c r="F17" i="7"/>
  <c r="F21"/>
  <c r="C12" i="5"/>
  <c r="D12" s="1"/>
  <c r="D8" i="8"/>
  <c r="C8"/>
  <c r="F5" i="5"/>
  <c r="E8" i="8"/>
  <c r="D19" i="7"/>
  <c r="H5" i="5"/>
  <c r="C15" i="4"/>
  <c r="D37"/>
  <c r="E9" i="5" s="1"/>
  <c r="D15" i="8" s="1"/>
  <c r="F42" i="7" l="1"/>
  <c r="F46"/>
  <c r="F41"/>
  <c r="F45"/>
  <c r="F40"/>
  <c r="F44"/>
  <c r="F39"/>
  <c r="G12" i="5"/>
  <c r="F43" i="7"/>
  <c r="H9" i="5"/>
  <c r="F9"/>
  <c r="F28" i="7"/>
  <c r="F32"/>
  <c r="F31"/>
  <c r="F27"/>
  <c r="E12" i="5"/>
  <c r="F12" s="1"/>
  <c r="F30" i="7"/>
  <c r="F34"/>
  <c r="F29"/>
  <c r="F33"/>
  <c r="D40"/>
  <c r="D29"/>
  <c r="D20"/>
  <c r="H12" i="5" l="1"/>
  <c r="D41" i="7"/>
  <c r="D30"/>
  <c r="D21"/>
  <c r="D31" l="1"/>
  <c r="D22"/>
  <c r="D42"/>
  <c r="E27" i="4" l="1"/>
  <c r="G8" i="5" s="1"/>
  <c r="E14" i="8" s="1"/>
  <c r="D32" i="7"/>
  <c r="D43"/>
  <c r="D23"/>
  <c r="D27" i="4" l="1"/>
  <c r="E8" i="5" s="1"/>
  <c r="D14" i="8" s="1"/>
  <c r="E32" i="4"/>
  <c r="D33" i="7"/>
  <c r="D44"/>
  <c r="G7" i="5" l="1"/>
  <c r="G11" s="1"/>
  <c r="E16" i="4"/>
  <c r="E17" s="1"/>
  <c r="H8" i="5"/>
  <c r="E45" i="7"/>
  <c r="G43"/>
  <c r="D32" i="4"/>
  <c r="D34" i="7"/>
  <c r="D45"/>
  <c r="E40" l="1"/>
  <c r="G40" s="1"/>
  <c r="E39"/>
  <c r="G39" s="1"/>
  <c r="E42"/>
  <c r="G42" s="1"/>
  <c r="G10" i="5"/>
  <c r="E46" i="7"/>
  <c r="G13" i="5"/>
  <c r="E19" i="4"/>
  <c r="E12" i="8" s="1"/>
  <c r="E44" i="7"/>
  <c r="G44" s="1"/>
  <c r="E13" i="8"/>
  <c r="E16" s="1"/>
  <c r="E18" s="1"/>
  <c r="E7" i="5"/>
  <c r="E11" s="1"/>
  <c r="D16" i="4"/>
  <c r="D17" s="1"/>
  <c r="E41" i="7"/>
  <c r="G41" s="1"/>
  <c r="E43"/>
  <c r="H11" i="5"/>
  <c r="D13" i="8"/>
  <c r="D16" s="1"/>
  <c r="D18" s="1"/>
  <c r="E30" i="7"/>
  <c r="G30" s="1"/>
  <c r="E34"/>
  <c r="G34" s="1"/>
  <c r="G31"/>
  <c r="E10" i="5"/>
  <c r="H7"/>
  <c r="E27" i="7"/>
  <c r="G27" s="1"/>
  <c r="D46"/>
  <c r="G46" s="1"/>
  <c r="G45"/>
  <c r="E32" l="1"/>
  <c r="G32" s="1"/>
  <c r="E28"/>
  <c r="G28" s="1"/>
  <c r="E33"/>
  <c r="G33" s="1"/>
  <c r="E29"/>
  <c r="G29" s="1"/>
  <c r="E31"/>
  <c r="E13" i="5"/>
  <c r="H13" s="1"/>
  <c r="D19" i="4"/>
  <c r="D12" i="8" s="1"/>
  <c r="H10" i="5"/>
  <c r="C27" i="4" l="1"/>
  <c r="C8" i="5" s="1"/>
  <c r="C14" i="8" s="1"/>
  <c r="D8" i="5" l="1"/>
  <c r="F8"/>
  <c r="C32" i="4"/>
  <c r="C7" i="5" l="1"/>
  <c r="C11" s="1"/>
  <c r="C16" i="4"/>
  <c r="C17" s="1"/>
  <c r="G19" i="7"/>
  <c r="E18" l="1"/>
  <c r="G18" s="1"/>
  <c r="E17"/>
  <c r="G17" s="1"/>
  <c r="F7" i="5"/>
  <c r="C13" i="8"/>
  <c r="C16" s="1"/>
  <c r="C18" s="1"/>
  <c r="C13" i="5"/>
  <c r="C19" i="4"/>
  <c r="C12" i="8" s="1"/>
  <c r="E22" i="7"/>
  <c r="G22" s="1"/>
  <c r="E16"/>
  <c r="G16" s="1"/>
  <c r="E21"/>
  <c r="G21" s="1"/>
  <c r="E20"/>
  <c r="G20" s="1"/>
  <c r="E19"/>
  <c r="C10" i="5"/>
  <c r="D10" s="1"/>
  <c r="E23" i="7"/>
  <c r="G23" s="1"/>
  <c r="D7" i="5"/>
  <c r="F11"/>
  <c r="D11"/>
  <c r="F10" l="1"/>
  <c r="F13"/>
  <c r="D13"/>
</calcChain>
</file>

<file path=xl/comments1.xml><?xml version="1.0" encoding="utf-8"?>
<comments xmlns="http://schemas.openxmlformats.org/spreadsheetml/2006/main">
  <authors>
    <author>Gerry</author>
  </authors>
  <commentList>
    <comment ref="A32" authorId="0">
      <text>
        <r>
          <rPr>
            <b/>
            <sz val="9"/>
            <color indexed="81"/>
            <rFont val="Tahoma"/>
            <family val="2"/>
          </rPr>
          <t>Gerry:</t>
        </r>
        <r>
          <rPr>
            <sz val="9"/>
            <color indexed="81"/>
            <rFont val="Tahoma"/>
            <family val="2"/>
          </rPr>
          <t xml:space="preserve">
this includes all treated water not purchased from a third party</t>
        </r>
      </text>
    </comment>
    <comment ref="A53"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<sst xmlns="http://schemas.openxmlformats.org/spreadsheetml/2006/main" count="434" uniqueCount="329">
  <si>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</si>
  <si>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</si>
  <si>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</si>
  <si>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</si>
  <si>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</si>
  <si>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</si>
  <si>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</si>
  <si>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</si>
  <si>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</si>
  <si>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</si>
  <si>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</si>
  <si>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</si>
  <si>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</si>
  <si>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</si>
  <si>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</si>
  <si>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</si>
  <si>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</si>
  <si>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</si>
  <si>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</si>
  <si>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</si>
  <si>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</si>
  <si>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</si>
  <si>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</si>
  <si>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</si>
  <si>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</si>
  <si>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</si>
  <si>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</si>
  <si>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</si>
  <si>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</si>
  <si>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</si>
  <si>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</si>
  <si>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</si>
  <si>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</si>
  <si>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</si>
  <si>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</si>
  <si>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</si>
  <si>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</si>
  <si>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</si>
  <si>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</si>
  <si>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</si>
  <si>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</si>
  <si>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</si>
  <si>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</si>
  <si>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</si>
  <si>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</si>
  <si>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</si>
  <si>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</si>
  <si>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</si>
  <si>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</si>
  <si>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</si>
  <si>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</si>
  <si>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</si>
  <si>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</si>
  <si>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</si>
  <si>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</si>
  <si>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</si>
  <si>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</si>
  <si>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</si>
  <si>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</si>
  <si>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</si>
  <si>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</si>
  <si>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</si>
  <si>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</si>
  <si>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</si>
  <si>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</si>
  <si>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t>(4)</t>
  </si>
  <si>
    <t>(5)</t>
  </si>
  <si>
    <t>Numbers should reconcile to audited statements.</t>
  </si>
  <si>
    <t>Fiscal year, latest audited statements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</si>
  <si>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</si>
  <si>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</si>
  <si>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</si>
  <si>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</si>
  <si>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</si>
  <si>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</si>
  <si>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</si>
  <si>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</si>
  <si>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</si>
  <si>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</si>
  <si>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</si>
  <si>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</si>
  <si>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</si>
  <si>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</si>
  <si>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</si>
  <si>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</si>
  <si>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</si>
  <si>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</si>
  <si>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</si>
  <si>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</si>
  <si>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</si>
  <si>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</si>
  <si>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</si>
  <si>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</si>
  <si>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</si>
  <si>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</si>
  <si>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</si>
  <si>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</si>
  <si>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</si>
  <si>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</si>
  <si>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</si>
  <si>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</si>
  <si>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</si>
  <si>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</si>
  <si>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Admin costs</t>
  </si>
  <si>
    <t>Customers</t>
  </si>
  <si>
    <t>Taxation revenues</t>
  </si>
  <si>
    <t>Metered water rates</t>
  </si>
  <si>
    <t>Sewer rates</t>
  </si>
  <si>
    <t>Net sewer costs</t>
  </si>
  <si>
    <t>Volumes returned to sewers</t>
  </si>
  <si>
    <t>Sewer rate</t>
  </si>
  <si>
    <t>Proposed hydrant charge (annual)</t>
  </si>
  <si>
    <t>Commodity Rate</t>
  </si>
  <si>
    <t>Previous</t>
  </si>
  <si>
    <t>Water</t>
  </si>
  <si>
    <t>Quarterly Service Charge</t>
  </si>
  <si>
    <t>Minimum Quarterly*</t>
  </si>
  <si>
    <t>Sewer Only Quarterly**</t>
  </si>
  <si>
    <t>Bulk Water</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</si>
  <si>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</si>
  <si>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</si>
  <si>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</si>
  <si>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</si>
  <si>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</si>
  <si>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</si>
  <si>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</si>
  <si>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</si>
  <si>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</si>
  <si>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</si>
  <si>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</si>
  <si>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</si>
  <si>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</si>
  <si>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(1) (2)</t>
  </si>
  <si>
    <t>Min quarterly gallons included</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</si>
  <si>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</si>
  <si>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</si>
  <si>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</si>
  <si>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</si>
  <si>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</si>
  <si>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</si>
  <si>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</si>
  <si>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</si>
  <si>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</si>
  <si>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</si>
  <si>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</si>
  <si>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</si>
  <si>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</si>
  <si>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</si>
  <si>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</si>
  <si>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Sewer charges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</si>
  <si>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</si>
  <si>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</si>
  <si>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</si>
  <si>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</si>
  <si>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</si>
  <si>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Average quarterly gallons- sewer only customers</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</si>
  <si>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</si>
  <si>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</si>
  <si>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</si>
  <si>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</si>
  <si>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</si>
  <si>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</si>
  <si>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</si>
  <si>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</si>
  <si>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</si>
  <si>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</si>
  <si>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</si>
  <si>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</si>
  <si>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</si>
  <si>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</si>
  <si>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</si>
  <si>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</si>
  <si>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</si>
  <si>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</si>
  <si>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</si>
  <si>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</si>
  <si>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</si>
  <si>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</si>
  <si>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</si>
  <si>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</si>
  <si>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</si>
  <si>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</si>
  <si>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</si>
  <si>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</si>
  <si>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</si>
  <si>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</si>
  <si>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</si>
  <si>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</si>
  <si>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</si>
  <si>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</si>
  <si>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Domestic rate</t>
  </si>
  <si>
    <t>Intermediate rate</t>
  </si>
  <si>
    <t>Net Production costs</t>
  </si>
  <si>
    <t>Net Distribution costs</t>
  </si>
  <si>
    <t>Net intermediate water revenue requirement</t>
  </si>
  <si>
    <t>50% of Net Distribution costs</t>
  </si>
  <si>
    <t>Domestic water increment</t>
  </si>
  <si>
    <t>First 20,000 gallons</t>
  </si>
  <si>
    <t>Over 20,000 gallons</t>
  </si>
  <si>
    <t xml:space="preserve">Sewer  </t>
  </si>
  <si>
    <t xml:space="preserve"> Water Sales-domestic step</t>
  </si>
  <si>
    <t xml:space="preserve"> Water Sales-intermediate step</t>
  </si>
  <si>
    <t xml:space="preserve">Volume break point for intermediate step </t>
  </si>
  <si>
    <t xml:space="preserve">Water sales- domestic step </t>
  </si>
  <si>
    <t xml:space="preserve">Water sales- Intermediate step </t>
  </si>
  <si>
    <t>(gallons)</t>
  </si>
  <si>
    <t>Average annual cost per household**</t>
  </si>
  <si>
    <t>**Water &amp; sewer customer- based on 12,500 gallons per household per quarter</t>
  </si>
  <si>
    <t>***Based on quarterly estimated gallons of</t>
  </si>
  <si>
    <t>Domestic sales volume</t>
  </si>
  <si>
    <t>Water sales (exc bulk)</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</si>
  <si>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</si>
  <si>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</si>
  <si>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</si>
  <si>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</si>
  <si>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</si>
  <si>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</si>
  <si>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</si>
  <si>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</si>
  <si>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</si>
  <si>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</si>
  <si>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</si>
  <si>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</si>
  <si>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</si>
  <si>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</si>
  <si>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</si>
  <si>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</si>
  <si>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</si>
  <si>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</si>
  <si>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</si>
  <si>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</si>
  <si>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</si>
  <si>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</si>
  <si>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</si>
  <si>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</si>
  <si>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</si>
  <si>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</si>
  <si>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</si>
  <si>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</si>
  <si>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</si>
  <si>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</si>
  <si>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</si>
  <si>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</si>
  <si>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</si>
  <si>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</si>
  <si>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</si>
  <si>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</si>
  <si>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</si>
  <si>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Metered Water Sales- How many gallons or cubic meters?</t>
  </si>
  <si>
    <t>Bulk Water Sales-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</si>
  <si>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</si>
  <si>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</si>
  <si>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</si>
  <si>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</si>
  <si>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 xml:space="preserve">Fund Surplus </t>
  </si>
  <si>
    <t>Deduct Tangible Capital Assets</t>
  </si>
  <si>
    <t>Add Reserves</t>
  </si>
  <si>
    <t>Working Capital Surplus (deficit)</t>
  </si>
  <si>
    <t>Financial Projections-Page 3</t>
  </si>
  <si>
    <t>Explanations-Page 4</t>
  </si>
  <si>
    <t>Explanations:</t>
  </si>
  <si>
    <t>Rate Calculator-Page 5</t>
  </si>
  <si>
    <t>(self populated)</t>
  </si>
  <si>
    <t>Table of Proposed Rates- Page 6</t>
  </si>
  <si>
    <t>Minimum Quarterly- Page 7</t>
  </si>
  <si>
    <t>Proof of Revenue- Page 8</t>
  </si>
  <si>
    <t>Reconnection Fee</t>
  </si>
  <si>
    <t>Reference</t>
  </si>
  <si>
    <t>Schedule 6</t>
  </si>
  <si>
    <t>Indicate Fiscal year</t>
  </si>
  <si>
    <t xml:space="preserve">Total Expenses (General + Water + Sewer) </t>
  </si>
  <si>
    <t>Working Capital Surplus/Deficit</t>
  </si>
  <si>
    <t>93/09 Working Capital Surplus req. (20% of prior year oper. exp.)</t>
  </si>
  <si>
    <t>Net  revenue general/Admin</t>
  </si>
  <si>
    <t>(1,000 gal)</t>
  </si>
  <si>
    <t>Domestic water rate/1,000 gal</t>
  </si>
  <si>
    <t>Intermediate water rate/ 1,000 gal</t>
  </si>
  <si>
    <t>Inc/</t>
  </si>
  <si>
    <t>Dec</t>
  </si>
  <si>
    <t>*Includes 3,000 Gallons per quarter</t>
  </si>
  <si>
    <t>Bulk water rate</t>
  </si>
  <si>
    <t>Net water costs</t>
  </si>
  <si>
    <t>Gross admin costs</t>
  </si>
  <si>
    <t>Bulk water cost base</t>
  </si>
  <si>
    <t>Bulk water ratio</t>
  </si>
  <si>
    <t xml:space="preserve">     Bulk water rate                    </t>
  </si>
  <si>
    <t xml:space="preserve"> with comparative numbers for current and past year(s)</t>
  </si>
  <si>
    <t>Fiscal year</t>
  </si>
  <si>
    <t>Working capital surcharge (1% of annual expenses)</t>
  </si>
  <si>
    <t>Total gen exp/ Admin revenue requirment             (A)</t>
  </si>
  <si>
    <r>
      <t>Service charges</t>
    </r>
    <r>
      <rPr>
        <vertAlign val="superscript"/>
        <sz val="9"/>
        <rFont val="Arial"/>
        <family val="2"/>
      </rPr>
      <t xml:space="preserve"> (4)</t>
    </r>
  </si>
  <si>
    <t>Production/ purchase</t>
  </si>
  <si>
    <r>
      <t>Minor capital upgrades</t>
    </r>
    <r>
      <rPr>
        <vertAlign val="superscript"/>
        <sz val="9"/>
        <rFont val="Arial"/>
        <family val="2"/>
      </rPr>
      <t xml:space="preserve"> (5)</t>
    </r>
  </si>
  <si>
    <r>
      <t xml:space="preserve">Contingency </t>
    </r>
    <r>
      <rPr>
        <vertAlign val="superscript"/>
        <sz val="9"/>
        <rFont val="Arial"/>
        <family val="2"/>
      </rPr>
      <t>(3)</t>
    </r>
  </si>
  <si>
    <t>Sub-total- water production/ purchase</t>
  </si>
  <si>
    <t>Distribution</t>
  </si>
  <si>
    <t>sub-total- tramsmission &amp; distribution</t>
  </si>
  <si>
    <r>
      <t>Water rate charges</t>
    </r>
    <r>
      <rPr>
        <vertAlign val="superscript"/>
        <sz val="9"/>
        <rFont val="Arial"/>
        <family val="2"/>
      </rPr>
      <t xml:space="preserve"> (4)</t>
    </r>
  </si>
  <si>
    <t>Amortization of capital grants- water production</t>
  </si>
  <si>
    <t>Amortization of capital grants- distribution</t>
  </si>
  <si>
    <t xml:space="preserve">Taxation revenues -production                                    </t>
  </si>
  <si>
    <t xml:space="preserve">Taxation revenues -distribution                                 </t>
  </si>
  <si>
    <t>Other revenue- production</t>
  </si>
  <si>
    <t>Other revenue- distribution</t>
  </si>
  <si>
    <t>Non-rate revenue - production</t>
  </si>
  <si>
    <t>Non-rate revenue - distribution</t>
  </si>
  <si>
    <t>Net rate revenue requirement - production</t>
  </si>
  <si>
    <t>Net rate revenue requirement - distribution</t>
  </si>
  <si>
    <r>
      <t>Sewer rate charges</t>
    </r>
    <r>
      <rPr>
        <vertAlign val="superscript"/>
        <sz val="9"/>
        <rFont val="Arial"/>
        <family val="2"/>
      </rPr>
      <t xml:space="preserve"> (4)</t>
    </r>
  </si>
  <si>
    <r>
      <t>Taxation revenues</t>
    </r>
    <r>
      <rPr>
        <vertAlign val="superscript"/>
        <sz val="9"/>
        <rFont val="Arial"/>
        <family val="2"/>
      </rPr>
      <t xml:space="preserve"> (b)</t>
    </r>
  </si>
  <si>
    <t>This column is not mandatory, but helpful in identifying trends.  Numbers should reconcile to audited statements.</t>
  </si>
  <si>
    <t>Contingency is calculated to be 10% of variable operating expenses.  This can be changed but requires explanation.</t>
  </si>
  <si>
    <t>/2 step rate intermediate-domestic-                                               gallons</t>
  </si>
  <si>
    <r>
      <t>Sewer only Average Quarterly Gallons- How many gals/m</t>
    </r>
    <r>
      <rPr>
        <sz val="11"/>
        <color theme="1"/>
        <rFont val="Calibri"/>
        <family val="2"/>
      </rPr>
      <t>³</t>
    </r>
    <r>
      <rPr>
        <sz val="11"/>
        <color theme="1"/>
        <rFont val="Calibri"/>
        <family val="2"/>
        <scheme val="minor"/>
      </rPr>
      <t>?</t>
    </r>
  </si>
  <si>
    <t>Flushing of lines-Fire-etc..How many gallons or cubic meters?</t>
  </si>
  <si>
    <t>Insert Year of Statement for this Schedule in blue area</t>
  </si>
  <si>
    <t>Net  rate revenue requirement general</t>
  </si>
  <si>
    <t>Total  revenue - water</t>
  </si>
  <si>
    <t>Total  revenue- sewer</t>
  </si>
  <si>
    <t>Bulk water  revenues</t>
  </si>
  <si>
    <t>Domestic water rate</t>
  </si>
  <si>
    <t>A</t>
  </si>
  <si>
    <t>B</t>
  </si>
  <si>
    <t>C</t>
  </si>
  <si>
    <t>D</t>
  </si>
  <si>
    <t>E=A+B+C+D</t>
  </si>
  <si>
    <t xml:space="preserve"> F=E÷B</t>
  </si>
  <si>
    <t>G</t>
  </si>
  <si>
    <t>GxF</t>
  </si>
</sst>
</file>

<file path=xl/styles.xml><?xml version="1.0" encoding="utf-8"?>
<styleSheet xmlns="http://schemas.openxmlformats.org/spreadsheetml/2006/main">
  <numFmts count="14">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0.0%"/>
    <numFmt numFmtId="167" formatCode="[$-F800]dddd\,\ mmmm\ dd\,\ yyyy"/>
    <numFmt numFmtId="168" formatCode="&quot;$&quot;#,##0.00"/>
    <numFmt numFmtId="169" formatCode="&quot;$&quot;#,##0.00_);[Red]\(&quot;$&quot;#,##0.00\)"/>
    <numFmt numFmtId="170" formatCode="#,##0.0000_ ;\-#,##0.0000\ "/>
    <numFmt numFmtId="171" formatCode="_(* #,##0.00_);_(* \(#,##0.00\);_(* &quot;-&quot;_);_(@_)"/>
  </numFmts>
  <fonts count="36">
    <font>
      <sz val="11"/>
      <color theme="1"/>
      <name val="Calibri"/>
      <family val="2"/>
      <scheme val="minor"/>
    </font>
    <font>
      <sz val="11"/>
      <color theme="1"/>
      <name val="Calibri"/>
      <family val="2"/>
      <scheme val="minor"/>
    </font>
    <font>
      <b/>
      <sz val="9"/>
      <name val="Arial"/>
      <family val="2"/>
    </font>
    <font>
      <sz val="11"/>
      <name val="Times New Roman"/>
      <family val="1"/>
    </font>
    <font>
      <sz val="10"/>
      <name val="Arial"/>
      <family val="2"/>
    </font>
    <font>
      <b/>
      <sz val="11"/>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sz val="7"/>
      <color theme="1"/>
      <name val="Times New Roman"/>
      <family val="1"/>
    </font>
    <font>
      <sz val="11"/>
      <color theme="1"/>
      <name val="Wingdings"/>
      <charset val="2"/>
    </font>
    <font>
      <sz val="11"/>
      <color theme="1"/>
      <name val="Symbol"/>
      <family val="1"/>
      <charset val="2"/>
    </font>
    <font>
      <b/>
      <i/>
      <sz val="11"/>
      <name val="Calibri"/>
      <family val="2"/>
      <scheme val="minor"/>
    </font>
    <font>
      <i/>
      <sz val="11"/>
      <name val="Calibri"/>
      <family val="2"/>
      <scheme val="minor"/>
    </font>
    <font>
      <sz val="9"/>
      <name val="Calibri"/>
      <family val="2"/>
      <scheme val="minor"/>
    </font>
    <font>
      <b/>
      <sz val="10"/>
      <name val="Calibri"/>
      <family val="2"/>
      <scheme val="minor"/>
    </font>
    <font>
      <b/>
      <sz val="11"/>
      <color rgb="FF000000"/>
      <name val="Calibri"/>
      <family val="2"/>
    </font>
    <font>
      <sz val="11"/>
      <color theme="1"/>
      <name val="Calibri"/>
      <family val="2"/>
    </font>
    <font>
      <sz val="11"/>
      <color rgb="FF000000"/>
      <name val="Calibri"/>
      <family val="2"/>
    </font>
    <font>
      <b/>
      <vertAlign val="superscript"/>
      <sz val="9"/>
      <name val="Calibri"/>
      <family val="2"/>
      <scheme val="minor"/>
    </font>
    <font>
      <b/>
      <sz val="9"/>
      <name val="Calibri"/>
      <family val="2"/>
      <scheme val="minor"/>
    </font>
    <font>
      <i/>
      <sz val="9"/>
      <color theme="1"/>
      <name val="Calibri"/>
      <family val="2"/>
      <scheme val="minor"/>
    </font>
    <font>
      <sz val="9"/>
      <name val="Arial"/>
      <family val="2"/>
    </font>
    <font>
      <i/>
      <sz val="9"/>
      <name val="Arial"/>
      <family val="2"/>
    </font>
    <font>
      <vertAlign val="superscript"/>
      <sz val="9"/>
      <name val="Arial"/>
      <family val="2"/>
    </font>
    <font>
      <b/>
      <sz val="10"/>
      <name val="Arial"/>
      <family val="2"/>
    </font>
  </fonts>
  <fills count="8">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right/>
      <top/>
      <bottom style="thick">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3" fillId="0" borderId="0" applyFont="0" applyFill="0" applyBorder="0" applyProtection="0"/>
    <xf numFmtId="0" fontId="3" fillId="0" borderId="0" applyFont="0" applyFill="0" applyBorder="0" applyProtection="0"/>
    <xf numFmtId="0" fontId="4" fillId="0" borderId="0"/>
  </cellStyleXfs>
  <cellXfs count="329">
    <xf numFmtId="0" fontId="0" fillId="0" borderId="0" xfId="0"/>
    <xf numFmtId="0" fontId="0" fillId="0" borderId="0" xfId="0" applyFill="1"/>
    <xf numFmtId="41" fontId="2"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6" fillId="0" borderId="0" xfId="0" quotePrefix="1" applyFont="1" applyAlignment="1">
      <alignment horizontal="center"/>
    </xf>
    <xf numFmtId="0" fontId="5"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6" xfId="0" applyFont="1" applyBorder="1"/>
    <xf numFmtId="0" fontId="0" fillId="0" borderId="0" xfId="0" applyFont="1" applyBorder="1" applyAlignment="1"/>
    <xf numFmtId="0" fontId="0" fillId="3" borderId="6" xfId="0" applyFont="1" applyFill="1" applyBorder="1"/>
    <xf numFmtId="0" fontId="0" fillId="0" borderId="0" xfId="0" applyFont="1" applyAlignment="1">
      <alignment vertical="top" wrapText="1"/>
    </xf>
    <xf numFmtId="0" fontId="7" fillId="0" borderId="0" xfId="0" applyFont="1" applyBorder="1"/>
    <xf numFmtId="0" fontId="7" fillId="0" borderId="0" xfId="0" applyFont="1"/>
    <xf numFmtId="0" fontId="8" fillId="0" borderId="0" xfId="0" applyFont="1" applyAlignment="1"/>
    <xf numFmtId="0" fontId="7" fillId="0" borderId="0" xfId="0" applyFont="1" applyAlignment="1"/>
    <xf numFmtId="0" fontId="8" fillId="0" borderId="0" xfId="0" applyFont="1" applyAlignment="1">
      <alignment horizontal="left"/>
    </xf>
    <xf numFmtId="0" fontId="8" fillId="0" borderId="0" xfId="0" applyFont="1"/>
    <xf numFmtId="0" fontId="8" fillId="0" borderId="0" xfId="0" applyFont="1" applyFill="1"/>
    <xf numFmtId="10" fontId="8" fillId="0" borderId="0" xfId="0" applyNumberFormat="1" applyFont="1" applyBorder="1"/>
    <xf numFmtId="0" fontId="8" fillId="0" borderId="0" xfId="0" applyFont="1" applyAlignment="1">
      <alignment horizontal="center"/>
    </xf>
    <xf numFmtId="0" fontId="9" fillId="0" borderId="6" xfId="0" applyFont="1" applyBorder="1"/>
    <xf numFmtId="0" fontId="9" fillId="0" borderId="0" xfId="0" applyFont="1" applyBorder="1"/>
    <xf numFmtId="0" fontId="9" fillId="0" borderId="0" xfId="0" applyFont="1" applyBorder="1" applyAlignment="1">
      <alignment horizontal="justify" vertical="top" wrapText="1"/>
    </xf>
    <xf numFmtId="3" fontId="9" fillId="0" borderId="0" xfId="0" applyNumberFormat="1" applyFont="1" applyBorder="1" applyAlignment="1">
      <alignment horizontal="right" vertical="top" wrapText="1"/>
    </xf>
    <xf numFmtId="10" fontId="8" fillId="0" borderId="0" xfId="0" applyNumberFormat="1" applyFont="1" applyBorder="1" applyAlignment="1">
      <alignment horizontal="right"/>
    </xf>
    <xf numFmtId="0" fontId="0" fillId="0" borderId="0" xfId="0" applyFont="1" applyAlignment="1">
      <alignment horizontal="justify" vertical="top" wrapText="1"/>
    </xf>
    <xf numFmtId="0" fontId="9" fillId="0" borderId="6" xfId="0" applyFont="1" applyBorder="1" applyAlignment="1">
      <alignment vertical="top" wrapText="1"/>
    </xf>
    <xf numFmtId="3" fontId="9" fillId="3" borderId="6" xfId="0" applyNumberFormat="1" applyFont="1" applyFill="1" applyBorder="1" applyAlignment="1">
      <alignment horizontal="right" vertical="top" wrapText="1"/>
    </xf>
    <xf numFmtId="0" fontId="9" fillId="3" borderId="6" xfId="0" applyFont="1" applyFill="1" applyBorder="1" applyAlignment="1">
      <alignment horizontal="right" vertical="top" wrapText="1"/>
    </xf>
    <xf numFmtId="0" fontId="0" fillId="0" borderId="0" xfId="0" applyNumberFormat="1" applyFont="1"/>
    <xf numFmtId="0" fontId="7" fillId="3" borderId="6" xfId="0" applyNumberFormat="1" applyFont="1" applyFill="1" applyBorder="1"/>
    <xf numFmtId="0" fontId="0" fillId="0" borderId="6" xfId="0" applyFont="1" applyFill="1" applyBorder="1"/>
    <xf numFmtId="10" fontId="0" fillId="0" borderId="0" xfId="0" applyNumberFormat="1" applyFont="1" applyBorder="1"/>
    <xf numFmtId="0" fontId="7" fillId="0" borderId="0" xfId="0" applyFont="1" applyFill="1" applyBorder="1" applyAlignment="1"/>
    <xf numFmtId="0" fontId="8" fillId="0" borderId="0" xfId="0" applyFont="1" applyBorder="1"/>
    <xf numFmtId="0" fontId="8" fillId="0" borderId="0" xfId="0" applyFont="1" applyBorder="1" applyAlignment="1">
      <alignment horizontal="center"/>
    </xf>
    <xf numFmtId="3" fontId="9" fillId="0" borderId="0" xfId="0" applyNumberFormat="1" applyFont="1" applyBorder="1" applyAlignment="1">
      <alignment horizontal="right"/>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9" fillId="0" borderId="6" xfId="0" applyFont="1" applyFill="1" applyBorder="1" applyAlignment="1">
      <alignment horizontal="justify" vertical="top" wrapText="1"/>
    </xf>
    <xf numFmtId="0" fontId="0" fillId="0" borderId="6" xfId="0" applyFont="1" applyFill="1" applyBorder="1" applyAlignment="1"/>
    <xf numFmtId="0" fontId="0" fillId="3" borderId="6" xfId="0" applyNumberFormat="1"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9" fillId="0" borderId="0" xfId="0" applyFont="1" applyBorder="1"/>
    <xf numFmtId="10" fontId="0" fillId="0" borderId="6" xfId="0" applyNumberFormat="1" applyFont="1" applyBorder="1"/>
    <xf numFmtId="41" fontId="8"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8" fillId="3" borderId="0" xfId="0" applyNumberFormat="1" applyFont="1" applyFill="1" applyBorder="1" applyAlignment="1">
      <alignment horizontal="right"/>
    </xf>
    <xf numFmtId="168" fontId="0" fillId="3" borderId="6" xfId="0" applyNumberFormat="1" applyFont="1" applyFill="1" applyBorder="1"/>
    <xf numFmtId="0" fontId="11" fillId="0" borderId="0" xfId="0" applyFont="1" applyBorder="1" applyAlignment="1">
      <alignment vertical="top" wrapText="1"/>
    </xf>
    <xf numFmtId="8" fontId="11" fillId="0" borderId="0" xfId="0" applyNumberFormat="1" applyFont="1" applyBorder="1" applyAlignment="1">
      <alignment horizontal="center" vertical="top" wrapText="1"/>
    </xf>
    <xf numFmtId="0" fontId="12" fillId="0" borderId="0" xfId="0" applyFont="1" applyBorder="1" applyAlignment="1">
      <alignment vertical="top" wrapText="1"/>
    </xf>
    <xf numFmtId="8" fontId="12" fillId="0" borderId="0" xfId="0" applyNumberFormat="1" applyFont="1" applyBorder="1" applyAlignment="1">
      <alignment horizontal="center" vertical="top" wrapText="1"/>
    </xf>
    <xf numFmtId="0" fontId="0" fillId="0" borderId="6" xfId="0" applyBorder="1"/>
    <xf numFmtId="41" fontId="0" fillId="0" borderId="6" xfId="0" applyNumberFormat="1" applyBorder="1"/>
    <xf numFmtId="0" fontId="0" fillId="0" borderId="6" xfId="0" applyBorder="1" applyAlignment="1">
      <alignment horizontal="right"/>
    </xf>
    <xf numFmtId="0" fontId="0" fillId="0" borderId="6" xfId="0" applyBorder="1" applyAlignment="1">
      <alignment horizontal="left"/>
    </xf>
    <xf numFmtId="3" fontId="7" fillId="3" borderId="6" xfId="0" applyNumberFormat="1" applyFont="1" applyFill="1" applyBorder="1"/>
    <xf numFmtId="0" fontId="0" fillId="0" borderId="0" xfId="0" applyFont="1" applyAlignment="1">
      <alignment horizontal="center"/>
    </xf>
    <xf numFmtId="3" fontId="0" fillId="0" borderId="0" xfId="0" applyNumberFormat="1" applyFont="1" applyAlignment="1">
      <alignment horizontal="distributed"/>
    </xf>
    <xf numFmtId="169" fontId="0" fillId="0" borderId="0" xfId="0" applyNumberFormat="1" applyFont="1" applyAlignment="1">
      <alignment horizontal="center"/>
    </xf>
    <xf numFmtId="8" fontId="0" fillId="0" borderId="0" xfId="0" applyNumberFormat="1"/>
    <xf numFmtId="169" fontId="0" fillId="0" borderId="0" xfId="0" applyNumberFormat="1" applyFont="1" applyAlignment="1">
      <alignment horizontal="right"/>
    </xf>
    <xf numFmtId="0" fontId="0" fillId="0" borderId="6" xfId="0" applyBorder="1" applyAlignment="1">
      <alignment horizontal="center" wrapText="1"/>
    </xf>
    <xf numFmtId="0" fontId="0" fillId="0" borderId="6" xfId="0" applyFont="1" applyBorder="1" applyAlignment="1">
      <alignment horizontal="center" wrapText="1"/>
    </xf>
    <xf numFmtId="0" fontId="0" fillId="0" borderId="6" xfId="0" applyFont="1" applyBorder="1" applyAlignment="1">
      <alignment horizontal="center" vertical="distributed" wrapText="1"/>
    </xf>
    <xf numFmtId="16" fontId="0" fillId="0" borderId="6" xfId="0" quotePrefix="1" applyNumberFormat="1" applyBorder="1" applyAlignment="1">
      <alignment horizontal="center"/>
    </xf>
    <xf numFmtId="0" fontId="0" fillId="0" borderId="6" xfId="0" applyFont="1" applyBorder="1" applyAlignment="1">
      <alignment horizontal="center"/>
    </xf>
    <xf numFmtId="3" fontId="0" fillId="0" borderId="6" xfId="0" applyNumberFormat="1" applyFont="1" applyBorder="1" applyAlignment="1">
      <alignment horizontal="distributed"/>
    </xf>
    <xf numFmtId="169" fontId="0" fillId="0" borderId="6" xfId="0" applyNumberFormat="1" applyFont="1" applyBorder="1" applyAlignment="1">
      <alignment horizontal="center"/>
    </xf>
    <xf numFmtId="8" fontId="0" fillId="0" borderId="6" xfId="0" applyNumberFormat="1" applyBorder="1"/>
    <xf numFmtId="169" fontId="0" fillId="0" borderId="6" xfId="0" applyNumberFormat="1" applyFont="1" applyBorder="1" applyAlignment="1">
      <alignment horizontal="right"/>
    </xf>
    <xf numFmtId="12" fontId="0" fillId="0" borderId="6" xfId="0" applyNumberFormat="1" applyFont="1" applyBorder="1" applyAlignment="1">
      <alignment horizontal="center"/>
    </xf>
    <xf numFmtId="0" fontId="0" fillId="0" borderId="0" xfId="0" applyAlignment="1">
      <alignment horizontal="center"/>
    </xf>
    <xf numFmtId="3" fontId="0" fillId="0" borderId="6" xfId="0" applyNumberFormat="1" applyFont="1" applyFill="1" applyBorder="1" applyAlignment="1">
      <alignment horizontal="center"/>
    </xf>
    <xf numFmtId="0" fontId="0" fillId="0" borderId="6" xfId="0" applyFont="1" applyFill="1" applyBorder="1" applyAlignment="1">
      <alignment horizontal="center"/>
    </xf>
    <xf numFmtId="0" fontId="9" fillId="0" borderId="6" xfId="0" applyFont="1" applyFill="1" applyBorder="1" applyAlignment="1">
      <alignment horizontal="center" vertical="top" wrapText="1"/>
    </xf>
    <xf numFmtId="0" fontId="0" fillId="0" borderId="0" xfId="0" quotePrefix="1" applyAlignment="1">
      <alignment horizontal="right" vertical="top"/>
    </xf>
    <xf numFmtId="0" fontId="0" fillId="0" borderId="0" xfId="0" applyAlignment="1">
      <alignment vertical="top" wrapText="1"/>
    </xf>
    <xf numFmtId="0" fontId="14" fillId="0" borderId="0" xfId="0" applyFont="1" applyAlignment="1"/>
    <xf numFmtId="0" fontId="0" fillId="0" borderId="6" xfId="0" applyBorder="1" applyAlignment="1">
      <alignment horizontal="center"/>
    </xf>
    <xf numFmtId="3" fontId="0" fillId="3" borderId="6" xfId="0" applyNumberFormat="1" applyFont="1" applyFill="1" applyBorder="1"/>
    <xf numFmtId="170" fontId="0" fillId="0" borderId="6" xfId="0" applyNumberFormat="1" applyBorder="1"/>
    <xf numFmtId="3" fontId="0" fillId="0" borderId="6" xfId="0" applyNumberFormat="1" applyBorder="1"/>
    <xf numFmtId="0" fontId="9" fillId="0" borderId="10" xfId="0" applyFont="1" applyBorder="1"/>
    <xf numFmtId="0" fontId="7" fillId="0" borderId="0" xfId="0" applyFont="1" applyBorder="1" applyAlignment="1"/>
    <xf numFmtId="0" fontId="0" fillId="0" borderId="0" xfId="0" applyNumberFormat="1" applyFont="1" applyFill="1" applyBorder="1"/>
    <xf numFmtId="168" fontId="0" fillId="0" borderId="0" xfId="0" applyNumberFormat="1" applyFont="1" applyFill="1" applyBorder="1"/>
    <xf numFmtId="0" fontId="0" fillId="0" borderId="10" xfId="0" applyNumberFormat="1" applyFont="1" applyBorder="1" applyAlignment="1">
      <alignment vertical="top" wrapText="1"/>
    </xf>
    <xf numFmtId="0" fontId="0" fillId="0" borderId="0" xfId="0" applyNumberFormat="1" applyFont="1" applyBorder="1"/>
    <xf numFmtId="0" fontId="9" fillId="0" borderId="9" xfId="0" applyFont="1" applyBorder="1"/>
    <xf numFmtId="0" fontId="9" fillId="0" borderId="10" xfId="0" applyFont="1" applyBorder="1" applyAlignment="1">
      <alignment vertical="top" wrapText="1"/>
    </xf>
    <xf numFmtId="0" fontId="9" fillId="0" borderId="10" xfId="0" applyFont="1" applyFill="1" applyBorder="1" applyAlignment="1">
      <alignment vertical="top" wrapText="1"/>
    </xf>
    <xf numFmtId="0" fontId="0" fillId="0" borderId="10" xfId="0" applyFont="1" applyBorder="1" applyAlignment="1">
      <alignment vertical="top" wrapText="1"/>
    </xf>
    <xf numFmtId="0" fontId="9" fillId="0" borderId="9" xfId="0" applyFont="1" applyFill="1" applyBorder="1" applyAlignment="1">
      <alignment horizontal="justify" vertical="top" wrapText="1"/>
    </xf>
    <xf numFmtId="0" fontId="0" fillId="0" borderId="9" xfId="0" applyFont="1" applyFill="1" applyBorder="1" applyAlignment="1"/>
    <xf numFmtId="0" fontId="9" fillId="3" borderId="9" xfId="0" applyFont="1" applyFill="1" applyBorder="1" applyAlignment="1">
      <alignment horizontal="right" vertical="top" wrapText="1"/>
    </xf>
    <xf numFmtId="3" fontId="7" fillId="3" borderId="9" xfId="0" applyNumberFormat="1" applyFont="1" applyFill="1" applyBorder="1"/>
    <xf numFmtId="3" fontId="9" fillId="0" borderId="10" xfId="0" applyNumberFormat="1" applyFont="1" applyBorder="1" applyAlignment="1">
      <alignment horizontal="right" vertical="top" wrapText="1"/>
    </xf>
    <xf numFmtId="0" fontId="9" fillId="0" borderId="7" xfId="0" applyFont="1" applyBorder="1"/>
    <xf numFmtId="0" fontId="0" fillId="0" borderId="4" xfId="0" applyNumberFormat="1" applyFont="1" applyBorder="1"/>
    <xf numFmtId="0" fontId="0" fillId="0" borderId="4" xfId="0" applyFont="1" applyBorder="1"/>
    <xf numFmtId="10" fontId="0" fillId="0" borderId="8" xfId="0" applyNumberFormat="1" applyFont="1" applyBorder="1"/>
    <xf numFmtId="0" fontId="0" fillId="0" borderId="6" xfId="0" applyBorder="1" applyAlignment="1">
      <alignment horizontal="justify" vertical="top" wrapText="1"/>
    </xf>
    <xf numFmtId="0" fontId="0" fillId="0" borderId="0" xfId="0" applyBorder="1"/>
    <xf numFmtId="0" fontId="10" fillId="0" borderId="0" xfId="0" applyFont="1"/>
    <xf numFmtId="0" fontId="12" fillId="0" borderId="0" xfId="0" applyFont="1" applyFill="1" applyBorder="1" applyAlignment="1">
      <alignment vertical="top" wrapText="1"/>
    </xf>
    <xf numFmtId="8" fontId="12" fillId="0" borderId="0" xfId="0" applyNumberFormat="1" applyFont="1" applyFill="1" applyBorder="1" applyAlignment="1">
      <alignment horizontal="center" vertical="top" wrapText="1"/>
    </xf>
    <xf numFmtId="42" fontId="0" fillId="0" borderId="6" xfId="0" applyNumberFormat="1" applyBorder="1"/>
    <xf numFmtId="168" fontId="0" fillId="0" borderId="6" xfId="0" applyNumberFormat="1" applyFont="1" applyFill="1" applyBorder="1"/>
    <xf numFmtId="0" fontId="0" fillId="0" borderId="0" xfId="0" applyAlignment="1">
      <alignment vertical="top" wrapText="1"/>
    </xf>
    <xf numFmtId="0" fontId="0" fillId="0" borderId="0" xfId="0" applyAlignment="1">
      <alignment horizontal="left"/>
    </xf>
    <xf numFmtId="0" fontId="0" fillId="0" borderId="0" xfId="0" applyAlignment="1"/>
    <xf numFmtId="0" fontId="0" fillId="0" borderId="0" xfId="0" applyAlignment="1">
      <alignment horizontal="center"/>
    </xf>
    <xf numFmtId="0" fontId="5" fillId="0" borderId="0" xfId="0" applyFont="1"/>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1" fillId="0" borderId="6" xfId="0" applyFont="1" applyBorder="1" applyAlignment="1"/>
    <xf numFmtId="0" fontId="5" fillId="0" borderId="0" xfId="0" applyFont="1" applyAlignment="1"/>
    <xf numFmtId="0" fontId="0" fillId="0" borderId="0" xfId="0" applyAlignment="1">
      <alignment horizontal="left" indent="10"/>
    </xf>
    <xf numFmtId="0" fontId="1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8"/>
    </xf>
    <xf numFmtId="0" fontId="9" fillId="0" borderId="6" xfId="0" applyFont="1" applyFill="1" applyBorder="1" applyAlignment="1">
      <alignment vertical="center" wrapText="1"/>
    </xf>
    <xf numFmtId="0" fontId="0" fillId="0" borderId="6" xfId="0" applyBorder="1" applyAlignment="1">
      <alignment vertical="center" wrapText="1"/>
    </xf>
    <xf numFmtId="0" fontId="0" fillId="0" borderId="6" xfId="0" applyNumberFormat="1" applyFont="1" applyBorder="1" applyAlignment="1">
      <alignment vertical="center" wrapText="1"/>
    </xf>
    <xf numFmtId="0" fontId="7" fillId="3" borderId="6" xfId="0" applyFont="1" applyFill="1" applyBorder="1"/>
    <xf numFmtId="0" fontId="8" fillId="4" borderId="0" xfId="0" applyFont="1" applyFill="1" applyAlignment="1"/>
    <xf numFmtId="0" fontId="23" fillId="4" borderId="0" xfId="0" applyFont="1" applyFill="1" applyAlignment="1"/>
    <xf numFmtId="0" fontId="5" fillId="4" borderId="0" xfId="0" applyFont="1" applyFill="1"/>
    <xf numFmtId="0" fontId="25" fillId="3" borderId="6" xfId="0" applyFont="1" applyFill="1" applyBorder="1" applyAlignment="1">
      <alignment horizontal="center"/>
    </xf>
    <xf numFmtId="0" fontId="25" fillId="3" borderId="6" xfId="0" applyFont="1" applyFill="1" applyBorder="1" applyAlignment="1">
      <alignment horizontal="center" vertical="center" wrapText="1"/>
    </xf>
    <xf numFmtId="0" fontId="18" fillId="4" borderId="0" xfId="0" applyFont="1" applyFill="1"/>
    <xf numFmtId="0" fontId="0" fillId="4" borderId="0" xfId="0" applyFont="1" applyFill="1"/>
    <xf numFmtId="0" fontId="5" fillId="4" borderId="0" xfId="0" applyFont="1" applyFill="1" applyAlignment="1">
      <alignment horizontal="right"/>
    </xf>
    <xf numFmtId="0" fontId="5" fillId="0" borderId="0" xfId="0" applyFont="1" applyAlignment="1">
      <alignment horizontal="right"/>
    </xf>
    <xf numFmtId="0" fontId="17" fillId="0" borderId="0" xfId="0" applyFont="1"/>
    <xf numFmtId="0" fontId="26" fillId="0" borderId="6" xfId="0" applyFont="1" applyBorder="1" applyAlignment="1">
      <alignment horizontal="center" vertical="top" wrapText="1"/>
    </xf>
    <xf numFmtId="9" fontId="26" fillId="0" borderId="6" xfId="0" applyNumberFormat="1" applyFont="1" applyBorder="1" applyAlignment="1">
      <alignment vertical="top" wrapText="1"/>
    </xf>
    <xf numFmtId="9" fontId="27" fillId="0" borderId="6" xfId="0" applyNumberFormat="1" applyFont="1" applyBorder="1" applyAlignment="1"/>
    <xf numFmtId="167" fontId="26" fillId="0" borderId="6" xfId="0" applyNumberFormat="1" applyFont="1" applyBorder="1" applyAlignment="1">
      <alignment horizontal="center" vertical="top" wrapText="1"/>
    </xf>
    <xf numFmtId="167" fontId="26" fillId="0" borderId="6" xfId="0" applyNumberFormat="1" applyFont="1" applyBorder="1" applyAlignment="1">
      <alignment vertical="top" wrapText="1"/>
    </xf>
    <xf numFmtId="0" fontId="28" fillId="0" borderId="6" xfId="0" applyFont="1" applyBorder="1" applyAlignment="1">
      <alignment horizontal="right" vertical="top" wrapText="1"/>
    </xf>
    <xf numFmtId="168" fontId="28" fillId="0" borderId="6" xfId="0" applyNumberFormat="1" applyFont="1" applyFill="1" applyBorder="1" applyAlignment="1">
      <alignment vertical="top" wrapText="1"/>
    </xf>
    <xf numFmtId="9" fontId="28" fillId="0" borderId="6" xfId="0" applyNumberFormat="1" applyFont="1" applyFill="1" applyBorder="1" applyAlignment="1">
      <alignment vertical="top" wrapText="1"/>
    </xf>
    <xf numFmtId="9" fontId="28" fillId="0" borderId="6" xfId="0" applyNumberFormat="1" applyFont="1" applyBorder="1" applyAlignment="1">
      <alignment vertical="top" wrapText="1"/>
    </xf>
    <xf numFmtId="0" fontId="28" fillId="0" borderId="6" xfId="0" applyFont="1" applyBorder="1" applyAlignment="1">
      <alignment horizontal="left" vertical="top" wrapText="1"/>
    </xf>
    <xf numFmtId="0" fontId="28" fillId="0" borderId="6" xfId="0" applyFont="1" applyBorder="1" applyAlignment="1">
      <alignment vertical="top" wrapText="1"/>
    </xf>
    <xf numFmtId="168" fontId="28" fillId="0" borderId="6" xfId="0" applyNumberFormat="1" applyFont="1" applyFill="1" applyBorder="1" applyAlignment="1">
      <alignment horizontal="center" vertical="center" wrapText="1"/>
    </xf>
    <xf numFmtId="0" fontId="28" fillId="7" borderId="6" xfId="0" applyFont="1" applyFill="1" applyBorder="1" applyAlignment="1">
      <alignment vertical="top" wrapText="1"/>
    </xf>
    <xf numFmtId="168" fontId="28" fillId="7" borderId="6" xfId="0" applyNumberFormat="1" applyFont="1" applyFill="1" applyBorder="1" applyAlignment="1">
      <alignment vertical="top" wrapText="1"/>
    </xf>
    <xf numFmtId="9" fontId="28" fillId="7" borderId="6" xfId="0" applyNumberFormat="1" applyFont="1" applyFill="1" applyBorder="1" applyAlignment="1">
      <alignment vertical="top" wrapText="1"/>
    </xf>
    <xf numFmtId="0" fontId="28" fillId="7" borderId="6" xfId="0" applyFont="1" applyFill="1" applyBorder="1" applyAlignment="1">
      <alignment horizontal="right" vertical="top" wrapText="1"/>
    </xf>
    <xf numFmtId="0" fontId="28" fillId="7" borderId="6" xfId="0" applyFont="1" applyFill="1" applyBorder="1" applyAlignment="1">
      <alignment horizontal="left" vertical="top" wrapText="1"/>
    </xf>
    <xf numFmtId="6" fontId="28" fillId="7" borderId="6" xfId="0" applyNumberFormat="1" applyFont="1" applyFill="1" applyBorder="1" applyAlignment="1">
      <alignment vertical="top" wrapText="1"/>
    </xf>
    <xf numFmtId="168" fontId="0" fillId="0" borderId="0" xfId="0" applyNumberFormat="1"/>
    <xf numFmtId="0" fontId="5" fillId="4" borderId="6" xfId="0" applyFont="1" applyFill="1" applyBorder="1"/>
    <xf numFmtId="42" fontId="5" fillId="4" borderId="6" xfId="0" applyNumberFormat="1" applyFont="1" applyFill="1" applyBorder="1"/>
    <xf numFmtId="42" fontId="0" fillId="0" borderId="0" xfId="0" applyNumberFormat="1" applyBorder="1"/>
    <xf numFmtId="0" fontId="0" fillId="0" borderId="0" xfId="0" applyAlignment="1"/>
    <xf numFmtId="0" fontId="9" fillId="6" borderId="4" xfId="0" applyFont="1" applyFill="1" applyBorder="1" applyAlignment="1">
      <alignment horizontal="justify" vertical="top" wrapText="1"/>
    </xf>
    <xf numFmtId="0" fontId="24" fillId="3" borderId="6" xfId="0" applyFont="1" applyFill="1" applyBorder="1" applyAlignment="1">
      <alignment horizontal="center" vertical="center"/>
    </xf>
    <xf numFmtId="0" fontId="24" fillId="0" borderId="0" xfId="0" applyFont="1" applyFill="1" applyAlignment="1"/>
    <xf numFmtId="0" fontId="0" fillId="0" borderId="9" xfId="0" applyFont="1" applyBorder="1" applyAlignment="1">
      <alignment horizontal="center" vertical="center"/>
    </xf>
    <xf numFmtId="42" fontId="0" fillId="3" borderId="6" xfId="0" applyNumberFormat="1" applyFont="1" applyFill="1" applyBorder="1"/>
    <xf numFmtId="42" fontId="5" fillId="5" borderId="6" xfId="0" applyNumberFormat="1" applyFont="1" applyFill="1" applyBorder="1"/>
    <xf numFmtId="0" fontId="29" fillId="0" borderId="0" xfId="0" quotePrefix="1" applyFont="1" applyBorder="1"/>
    <xf numFmtId="41" fontId="30" fillId="0" borderId="0" xfId="1" applyNumberFormat="1" applyFont="1" applyFill="1" applyBorder="1" applyAlignment="1">
      <alignment horizontal="right"/>
    </xf>
    <xf numFmtId="0" fontId="30" fillId="0" borderId="0" xfId="0" applyFont="1" applyBorder="1"/>
    <xf numFmtId="0" fontId="24" fillId="0" borderId="6" xfId="0" applyFont="1" applyBorder="1" applyAlignment="1">
      <alignment horizontal="left"/>
    </xf>
    <xf numFmtId="41" fontId="30" fillId="3" borderId="6" xfId="1" applyNumberFormat="1" applyFont="1" applyFill="1" applyBorder="1" applyAlignment="1">
      <alignment horizontal="right"/>
    </xf>
    <xf numFmtId="0" fontId="30" fillId="0" borderId="0" xfId="4" applyFont="1" applyAlignment="1">
      <alignment horizontal="left"/>
    </xf>
    <xf numFmtId="0" fontId="30" fillId="0" borderId="6" xfId="0" applyFont="1" applyBorder="1" applyAlignment="1">
      <alignment horizontal="left"/>
    </xf>
    <xf numFmtId="41" fontId="30" fillId="0" borderId="6" xfId="1" applyNumberFormat="1" applyFont="1" applyFill="1" applyBorder="1" applyAlignment="1">
      <alignment horizontal="right"/>
    </xf>
    <xf numFmtId="0" fontId="24" fillId="0" borderId="0" xfId="4" applyFont="1" applyAlignment="1">
      <alignment horizontal="left" indent="1"/>
    </xf>
    <xf numFmtId="0" fontId="24" fillId="0" borderId="0" xfId="0" applyFont="1" applyBorder="1" applyAlignment="1">
      <alignment horizontal="left"/>
    </xf>
    <xf numFmtId="0" fontId="30" fillId="0" borderId="6" xfId="1" applyNumberFormat="1" applyFont="1" applyFill="1" applyBorder="1" applyAlignment="1">
      <alignment horizontal="center" vertical="center"/>
    </xf>
    <xf numFmtId="41" fontId="30" fillId="0" borderId="6" xfId="0" applyNumberFormat="1" applyFont="1" applyFill="1" applyBorder="1" applyAlignment="1">
      <alignment horizontal="center"/>
    </xf>
    <xf numFmtId="0" fontId="30" fillId="0" borderId="0" xfId="0" applyFont="1" applyBorder="1" applyAlignment="1">
      <alignment horizontal="left"/>
    </xf>
    <xf numFmtId="0" fontId="24" fillId="0" borderId="9" xfId="0" applyFont="1" applyBorder="1"/>
    <xf numFmtId="41" fontId="24" fillId="0" borderId="0" xfId="0" applyNumberFormat="1" applyFont="1" applyFill="1" applyBorder="1"/>
    <xf numFmtId="0" fontId="30" fillId="0" borderId="6" xfId="0" applyNumberFormat="1" applyFont="1" applyFill="1" applyBorder="1" applyAlignment="1">
      <alignment horizontal="center" vertical="center"/>
    </xf>
    <xf numFmtId="0" fontId="24" fillId="0" borderId="0" xfId="0" applyFont="1"/>
    <xf numFmtId="0" fontId="24" fillId="0" borderId="6" xfId="0" applyFont="1" applyBorder="1"/>
    <xf numFmtId="41" fontId="30" fillId="2" borderId="6" xfId="0" applyNumberFormat="1" applyFont="1" applyFill="1" applyBorder="1"/>
    <xf numFmtId="41" fontId="24" fillId="0" borderId="6" xfId="0" applyNumberFormat="1" applyFont="1" applyFill="1" applyBorder="1"/>
    <xf numFmtId="41" fontId="30" fillId="4" borderId="6" xfId="0" applyNumberFormat="1" applyFont="1" applyFill="1" applyBorder="1"/>
    <xf numFmtId="41" fontId="30" fillId="5" borderId="6" xfId="0" applyNumberFormat="1" applyFont="1" applyFill="1" applyBorder="1"/>
    <xf numFmtId="41" fontId="30" fillId="0" borderId="6" xfId="0" applyNumberFormat="1" applyFont="1" applyFill="1" applyBorder="1" applyAlignment="1">
      <alignment horizontal="center" vertical="center"/>
    </xf>
    <xf numFmtId="0" fontId="5" fillId="4" borderId="6" xfId="0" applyFont="1" applyFill="1" applyBorder="1" applyAlignment="1">
      <alignment horizontal="center"/>
    </xf>
    <xf numFmtId="0" fontId="0" fillId="4" borderId="6" xfId="0" applyFill="1" applyBorder="1"/>
    <xf numFmtId="9" fontId="26" fillId="0" borderId="6" xfId="0" applyNumberFormat="1" applyFont="1" applyBorder="1" applyAlignment="1">
      <alignment horizontal="center" vertical="center" wrapText="1"/>
    </xf>
    <xf numFmtId="0" fontId="28" fillId="7" borderId="9" xfId="0" applyFont="1" applyFill="1" applyBorder="1" applyAlignment="1">
      <alignment vertical="top" wrapText="1"/>
    </xf>
    <xf numFmtId="168" fontId="28" fillId="7" borderId="9" xfId="0" applyNumberFormat="1" applyFont="1" applyFill="1" applyBorder="1" applyAlignment="1">
      <alignment vertical="top" wrapText="1"/>
    </xf>
    <xf numFmtId="168" fontId="28" fillId="7" borderId="9" xfId="0" applyNumberFormat="1" applyFont="1" applyFill="1" applyBorder="1" applyAlignment="1">
      <alignment horizontal="center" vertical="center" wrapText="1"/>
    </xf>
    <xf numFmtId="9" fontId="28" fillId="7" borderId="9" xfId="0" applyNumberFormat="1" applyFont="1" applyFill="1" applyBorder="1" applyAlignment="1">
      <alignment vertical="top" wrapText="1"/>
    </xf>
    <xf numFmtId="9" fontId="27" fillId="0" borderId="0" xfId="0" applyNumberFormat="1" applyFont="1" applyBorder="1"/>
    <xf numFmtId="0" fontId="28" fillId="0" borderId="0" xfId="0" applyFont="1" applyFill="1" applyBorder="1" applyAlignment="1">
      <alignment vertical="top" wrapText="1"/>
    </xf>
    <xf numFmtId="3" fontId="27" fillId="0" borderId="0" xfId="0" applyNumberFormat="1" applyFont="1" applyBorder="1" applyAlignment="1"/>
    <xf numFmtId="0" fontId="27" fillId="0" borderId="0" xfId="0" applyFont="1" applyBorder="1" applyAlignment="1"/>
    <xf numFmtId="9" fontId="27" fillId="0" borderId="3" xfId="0" applyNumberFormat="1" applyFont="1" applyBorder="1"/>
    <xf numFmtId="8" fontId="28" fillId="7" borderId="6" xfId="0" applyNumberFormat="1" applyFont="1" applyFill="1" applyBorder="1" applyAlignment="1">
      <alignment vertical="top" wrapText="1"/>
    </xf>
    <xf numFmtId="0" fontId="2" fillId="0" borderId="0" xfId="0" applyFont="1" applyAlignment="1"/>
    <xf numFmtId="0" fontId="32" fillId="0" borderId="0" xfId="0" applyFont="1" applyAlignment="1"/>
    <xf numFmtId="0" fontId="2" fillId="0" borderId="0" xfId="0" applyFont="1" applyAlignment="1">
      <alignment horizontal="left"/>
    </xf>
    <xf numFmtId="0" fontId="2" fillId="0" borderId="0" xfId="0" applyFont="1"/>
    <xf numFmtId="0" fontId="2" fillId="0" borderId="0" xfId="0" applyFont="1" applyFill="1"/>
    <xf numFmtId="0" fontId="2" fillId="0" borderId="1" xfId="0" applyFont="1" applyBorder="1" applyAlignment="1">
      <alignment horizontal="left"/>
    </xf>
    <xf numFmtId="0" fontId="32" fillId="0" borderId="1" xfId="0" applyFont="1" applyBorder="1" applyAlignment="1"/>
    <xf numFmtId="0" fontId="32" fillId="0" borderId="1" xfId="0" applyFont="1" applyFill="1" applyBorder="1" applyAlignment="1"/>
    <xf numFmtId="0" fontId="32" fillId="0" borderId="1" xfId="0" applyFont="1" applyFill="1" applyBorder="1"/>
    <xf numFmtId="15" fontId="2" fillId="0" borderId="0" xfId="0" applyNumberFormat="1" applyFont="1" applyBorder="1"/>
    <xf numFmtId="0" fontId="32" fillId="0" borderId="5" xfId="0" applyFont="1" applyFill="1" applyBorder="1" applyAlignment="1"/>
    <xf numFmtId="0" fontId="0" fillId="0" borderId="5" xfId="0" applyFill="1" applyBorder="1" applyAlignment="1"/>
    <xf numFmtId="166" fontId="32" fillId="3" borderId="0" xfId="0" applyNumberFormat="1" applyFont="1" applyFill="1"/>
    <xf numFmtId="0" fontId="32" fillId="0" borderId="0" xfId="0" applyFont="1" applyFill="1" applyBorder="1"/>
    <xf numFmtId="0" fontId="32" fillId="0" borderId="0" xfId="0" applyFont="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0" fontId="32" fillId="0" borderId="6" xfId="0" applyFont="1" applyFill="1" applyBorder="1"/>
    <xf numFmtId="0" fontId="2" fillId="0" borderId="0" xfId="0" applyFont="1" applyBorder="1"/>
    <xf numFmtId="171"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41" fontId="2" fillId="3" borderId="6" xfId="0" applyNumberFormat="1" applyFont="1" applyFill="1" applyBorder="1" applyAlignment="1">
      <alignment horizontal="right"/>
    </xf>
    <xf numFmtId="41" fontId="2" fillId="0" borderId="6" xfId="0" applyNumberFormat="1" applyFont="1" applyFill="1" applyBorder="1" applyAlignment="1">
      <alignment horizontal="right"/>
    </xf>
    <xf numFmtId="41" fontId="2" fillId="2" borderId="6" xfId="0" applyNumberFormat="1" applyFont="1" applyFill="1" applyBorder="1" applyAlignment="1">
      <alignment horizontal="right"/>
    </xf>
    <xf numFmtId="41" fontId="2" fillId="3" borderId="6" xfId="2" applyNumberFormat="1" applyFont="1" applyFill="1" applyBorder="1" applyAlignment="1">
      <alignment horizontal="right"/>
    </xf>
    <xf numFmtId="41" fontId="2" fillId="2" borderId="6" xfId="2" applyNumberFormat="1" applyFont="1" applyFill="1" applyBorder="1" applyAlignment="1">
      <alignment horizontal="right"/>
    </xf>
    <xf numFmtId="41" fontId="2" fillId="4" borderId="6" xfId="2" applyNumberFormat="1" applyFont="1" applyFill="1" applyBorder="1" applyAlignment="1">
      <alignment horizontal="right"/>
    </xf>
    <xf numFmtId="0" fontId="32" fillId="0" borderId="0" xfId="0" applyFont="1" applyAlignment="1">
      <alignment horizontal="left" indent="1"/>
    </xf>
    <xf numFmtId="0" fontId="32" fillId="0" borderId="0" xfId="0" applyFont="1" applyBorder="1"/>
    <xf numFmtId="41" fontId="2" fillId="0" borderId="0" xfId="2" applyNumberFormat="1" applyFont="1" applyFill="1" applyBorder="1" applyAlignment="1">
      <alignment horizontal="right"/>
    </xf>
    <xf numFmtId="0" fontId="32" fillId="0" borderId="6" xfId="0" applyFont="1" applyFill="1" applyBorder="1" applyAlignment="1">
      <alignment horizontal="left" indent="1"/>
    </xf>
    <xf numFmtId="0" fontId="32" fillId="0" borderId="6" xfId="0" applyFont="1" applyBorder="1"/>
    <xf numFmtId="41" fontId="2" fillId="0" borderId="6" xfId="2" applyNumberFormat="1" applyFont="1" applyFill="1" applyBorder="1" applyAlignment="1">
      <alignment horizontal="right"/>
    </xf>
    <xf numFmtId="41" fontId="2" fillId="3" borderId="6" xfId="3" applyNumberFormat="1" applyFont="1" applyFill="1" applyBorder="1" applyAlignment="1">
      <alignment horizontal="right"/>
    </xf>
    <xf numFmtId="41" fontId="2" fillId="4" borderId="6" xfId="0" applyNumberFormat="1" applyFont="1" applyFill="1" applyBorder="1" applyAlignment="1">
      <alignment horizontal="right"/>
    </xf>
    <xf numFmtId="0" fontId="32" fillId="0" borderId="0" xfId="0" applyFont="1" applyFill="1"/>
    <xf numFmtId="0" fontId="0" fillId="0" borderId="7" xfId="0" applyBorder="1" applyAlignment="1"/>
    <xf numFmtId="0" fontId="0" fillId="0" borderId="8" xfId="0" applyBorder="1" applyAlignment="1"/>
    <xf numFmtId="0" fontId="0" fillId="0" borderId="0" xfId="0" applyBorder="1" applyAlignment="1"/>
    <xf numFmtId="0" fontId="0" fillId="0" borderId="6" xfId="0" applyBorder="1" applyAlignment="1">
      <alignment horizontal="left" indent="1"/>
    </xf>
    <xf numFmtId="0" fontId="0" fillId="0" borderId="0" xfId="0" applyFill="1" applyBorder="1"/>
    <xf numFmtId="41" fontId="0" fillId="0" borderId="0" xfId="0" applyNumberFormat="1" applyFill="1" applyBorder="1"/>
    <xf numFmtId="170" fontId="0" fillId="0" borderId="0" xfId="0" applyNumberFormat="1" applyFill="1" applyBorder="1"/>
    <xf numFmtId="0" fontId="0" fillId="0" borderId="0" xfId="0" applyNumberFormat="1" applyFill="1" applyBorder="1"/>
    <xf numFmtId="7" fontId="0" fillId="0" borderId="0" xfId="0" applyNumberFormat="1" applyFill="1" applyBorder="1"/>
    <xf numFmtId="168" fontId="0" fillId="4" borderId="6" xfId="0" applyNumberFormat="1" applyFill="1" applyBorder="1"/>
    <xf numFmtId="168" fontId="0" fillId="0" borderId="6" xfId="0" applyNumberFormat="1" applyBorder="1"/>
    <xf numFmtId="41" fontId="0" fillId="0" borderId="0" xfId="0" applyNumberFormat="1"/>
    <xf numFmtId="49" fontId="0" fillId="0" borderId="6" xfId="0" applyNumberFormat="1" applyBorder="1" applyAlignment="1">
      <alignment horizontal="center"/>
    </xf>
    <xf numFmtId="49" fontId="5" fillId="4" borderId="6" xfId="0" applyNumberFormat="1"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xf>
    <xf numFmtId="0" fontId="0" fillId="0" borderId="0" xfId="0" applyAlignment="1">
      <alignment horizontal="right"/>
    </xf>
    <xf numFmtId="0" fontId="5" fillId="0" borderId="0" xfId="0" applyFont="1" applyAlignment="1"/>
    <xf numFmtId="0" fontId="9" fillId="0" borderId="9" xfId="0" applyFont="1" applyFill="1" applyBorder="1"/>
    <xf numFmtId="0" fontId="7" fillId="3" borderId="0" xfId="0" applyFont="1" applyFill="1" applyAlignment="1"/>
    <xf numFmtId="0" fontId="0" fillId="3" borderId="0" xfId="0" applyFill="1" applyAlignment="1"/>
    <xf numFmtId="0" fontId="7" fillId="0" borderId="6" xfId="0" applyFont="1" applyBorder="1" applyAlignment="1"/>
    <xf numFmtId="0" fontId="9" fillId="0" borderId="4" xfId="0" applyFont="1" applyBorder="1" applyAlignment="1">
      <alignment horizontal="justify" vertical="top" wrapText="1"/>
    </xf>
    <xf numFmtId="0" fontId="0" fillId="0" borderId="4" xfId="0" applyFont="1" applyBorder="1" applyAlignment="1"/>
    <xf numFmtId="0" fontId="9" fillId="0" borderId="10" xfId="0" applyFont="1" applyBorder="1" applyAlignment="1">
      <alignment horizontal="justify" vertical="top" wrapText="1"/>
    </xf>
    <xf numFmtId="0" fontId="0" fillId="0" borderId="10" xfId="0" applyFont="1" applyBorder="1" applyAlignment="1"/>
    <xf numFmtId="10" fontId="0" fillId="0" borderId="0" xfId="0" applyNumberFormat="1" applyBorder="1" applyAlignment="1">
      <alignment horizontal="right" wrapText="1"/>
    </xf>
    <xf numFmtId="10" fontId="0" fillId="0" borderId="0" xfId="0" applyNumberFormat="1" applyFont="1" applyBorder="1" applyAlignment="1">
      <alignment horizontal="right" wrapText="1"/>
    </xf>
    <xf numFmtId="0" fontId="7" fillId="4" borderId="0" xfId="0" applyFont="1" applyFill="1" applyBorder="1" applyAlignment="1">
      <alignment horizontal="center"/>
    </xf>
    <xf numFmtId="0" fontId="22" fillId="4" borderId="0" xfId="0" applyFont="1" applyFill="1" applyBorder="1" applyAlignment="1">
      <alignment horizontal="left"/>
    </xf>
    <xf numFmtId="0" fontId="9" fillId="0"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3" fontId="0" fillId="0" borderId="7" xfId="0" applyNumberFormat="1" applyFont="1" applyBorder="1" applyAlignment="1">
      <alignment horizontal="center"/>
    </xf>
    <xf numFmtId="0" fontId="0" fillId="0" borderId="4" xfId="0" applyBorder="1" applyAlignment="1">
      <alignment horizontal="center"/>
    </xf>
    <xf numFmtId="3" fontId="0" fillId="0" borderId="11"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7" fillId="0" borderId="9" xfId="0" applyFont="1" applyBorder="1" applyAlignment="1"/>
    <xf numFmtId="0" fontId="0" fillId="0" borderId="9" xfId="0" applyFont="1" applyBorder="1" applyAlignment="1"/>
    <xf numFmtId="0" fontId="31" fillId="0" borderId="7" xfId="0" applyFont="1" applyBorder="1" applyAlignment="1">
      <alignment horizontal="left"/>
    </xf>
    <xf numFmtId="0" fontId="31" fillId="0" borderId="8" xfId="0" applyFont="1" applyBorder="1" applyAlignment="1">
      <alignment horizontal="left"/>
    </xf>
    <xf numFmtId="0" fontId="23" fillId="4" borderId="0" xfId="0" applyFont="1" applyFill="1" applyAlignment="1">
      <alignment horizontal="center"/>
    </xf>
    <xf numFmtId="0" fontId="8" fillId="0" borderId="0" xfId="0" applyFont="1" applyAlignment="1"/>
    <xf numFmtId="0" fontId="0" fillId="0" borderId="0" xfId="0" applyFont="1" applyAlignment="1"/>
    <xf numFmtId="0" fontId="0" fillId="0" borderId="6" xfId="0" applyFont="1" applyBorder="1" applyAlignment="1"/>
    <xf numFmtId="0" fontId="0" fillId="0" borderId="14" xfId="0" applyFont="1" applyBorder="1" applyAlignment="1"/>
    <xf numFmtId="0" fontId="24" fillId="0" borderId="0" xfId="0" applyFont="1" applyFill="1" applyAlignment="1">
      <alignment horizontal="center"/>
    </xf>
    <xf numFmtId="0" fontId="24" fillId="0" borderId="13" xfId="0" applyFont="1" applyFill="1" applyBorder="1" applyAlignment="1">
      <alignment horizontal="center"/>
    </xf>
    <xf numFmtId="0" fontId="32" fillId="0" borderId="6" xfId="0" applyFont="1" applyBorder="1" applyAlignment="1">
      <alignment horizontal="left" indent="1"/>
    </xf>
    <xf numFmtId="0" fontId="0" fillId="0" borderId="6" xfId="0" applyBorder="1" applyAlignment="1">
      <alignment horizontal="left" indent="1"/>
    </xf>
    <xf numFmtId="0" fontId="2" fillId="0" borderId="6" xfId="0" applyFont="1" applyBorder="1" applyAlignment="1"/>
    <xf numFmtId="0" fontId="0" fillId="0" borderId="6" xfId="0" applyBorder="1" applyAlignment="1"/>
    <xf numFmtId="0" fontId="2" fillId="4" borderId="6" xfId="0" applyFont="1" applyFill="1" applyBorder="1" applyAlignment="1"/>
    <xf numFmtId="0" fontId="0" fillId="4" borderId="6" xfId="0" applyFill="1" applyBorder="1" applyAlignment="1"/>
    <xf numFmtId="0" fontId="35" fillId="0" borderId="0" xfId="0" applyFont="1" applyBorder="1" applyAlignment="1">
      <alignment wrapText="1"/>
    </xf>
    <xf numFmtId="0" fontId="4" fillId="0" borderId="0" xfId="0" applyFont="1" applyAlignment="1">
      <alignment wrapText="1"/>
    </xf>
    <xf numFmtId="0" fontId="32" fillId="0" borderId="6" xfId="0" applyFont="1" applyBorder="1" applyAlignment="1">
      <alignment horizontal="left"/>
    </xf>
    <xf numFmtId="0" fontId="33" fillId="0" borderId="6" xfId="0" applyFont="1" applyBorder="1" applyAlignment="1"/>
    <xf numFmtId="0" fontId="32" fillId="0" borderId="0" xfId="0" applyFont="1" applyFill="1" applyAlignment="1"/>
    <xf numFmtId="17" fontId="2" fillId="0" borderId="0" xfId="0" applyNumberFormat="1" applyFont="1" applyFill="1" applyBorder="1" applyAlignment="1">
      <alignment horizontal="center"/>
    </xf>
    <xf numFmtId="0" fontId="32" fillId="0" borderId="0" xfId="0" applyFont="1" applyFill="1" applyAlignment="1">
      <alignment horizontal="center"/>
    </xf>
    <xf numFmtId="0" fontId="2" fillId="0" borderId="6" xfId="0" applyFont="1" applyBorder="1" applyAlignment="1">
      <alignment horizontal="left" indent="1"/>
    </xf>
    <xf numFmtId="0" fontId="0" fillId="0" borderId="2" xfId="0" applyBorder="1" applyAlignment="1">
      <alignment horizontal="center"/>
    </xf>
    <xf numFmtId="0" fontId="5" fillId="0" borderId="2" xfId="0" applyFont="1" applyBorder="1" applyAlignment="1">
      <alignment horizontal="right"/>
    </xf>
    <xf numFmtId="0" fontId="28" fillId="0" borderId="0" xfId="0" applyFont="1" applyFill="1" applyBorder="1" applyAlignment="1">
      <alignment vertical="top" wrapText="1"/>
    </xf>
    <xf numFmtId="0" fontId="27" fillId="0" borderId="0" xfId="0" applyFont="1" applyBorder="1" applyAlignment="1"/>
    <xf numFmtId="0" fontId="28" fillId="0" borderId="3" xfId="0" applyFont="1" applyFill="1" applyBorder="1" applyAlignment="1">
      <alignment vertical="top" wrapText="1"/>
    </xf>
    <xf numFmtId="0" fontId="27" fillId="0" borderId="3" xfId="0" applyFont="1" applyBorder="1" applyAlignment="1"/>
    <xf numFmtId="0" fontId="26" fillId="0" borderId="6" xfId="0" applyFont="1" applyBorder="1" applyAlignment="1">
      <alignment horizontal="center" vertical="center" wrapText="1"/>
    </xf>
    <xf numFmtId="0" fontId="26" fillId="0" borderId="6" xfId="0" applyNumberFormat="1" applyFont="1" applyBorder="1" applyAlignment="1">
      <alignment horizontal="center" vertical="center" wrapText="1"/>
    </xf>
    <xf numFmtId="168" fontId="5" fillId="0" borderId="0" xfId="0" applyNumberFormat="1" applyFont="1" applyBorder="1" applyAlignment="1">
      <alignment horizontal="right"/>
    </xf>
    <xf numFmtId="0" fontId="17" fillId="0" borderId="0" xfId="0" applyFont="1" applyAlignment="1">
      <alignment horizontal="left"/>
    </xf>
    <xf numFmtId="0" fontId="5" fillId="0" borderId="0" xfId="0" applyFont="1" applyAlignment="1">
      <alignment horizontal="right"/>
    </xf>
  </cellXfs>
  <cellStyles count="5">
    <cellStyle name="Comma" xfId="1" builtinId="3"/>
    <cellStyle name="Comma [0] - Debits" xfId="3"/>
    <cellStyle name="Currency [0] - Debits" xfId="2"/>
    <cellStyle name="Normal" xfId="0" builtinId="0"/>
    <cellStyle name="Normal_Balance Sheet" xfId="4"/>
  </cellStyles>
  <dxfs count="9">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3-step%20rate%20cu%20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Wp/Water%20and%20Sewer/2013-14%20Testing/Worksheets-GG/1-step%20rate-gallons-blan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Page 5"/>
      <sheetName val="Table of Proposed Rates-Page 6"/>
      <sheetName val="Minimum Quarterly-Page 7"/>
      <sheetName val="Proof of Revenue-Page 8"/>
      <sheetName val="Sheet1"/>
    </sheetNames>
    <sheetDataSet>
      <sheetData sheetId="0"/>
      <sheetData sheetId="1">
        <row r="3">
          <cell r="F3">
            <v>0</v>
          </cell>
        </row>
      </sheetData>
      <sheetData sheetId="2">
        <row r="13">
          <cell r="C13">
            <v>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verview"/>
      <sheetName val="work cap- deb tax"/>
      <sheetName val="fin proj"/>
      <sheetName val="Explanations"/>
      <sheetName val="Rate calculator"/>
      <sheetName val="Table of proposed charges"/>
      <sheetName val="Minimum Quarterly"/>
      <sheetName val="Proof of revenu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80"/>
  <sheetViews>
    <sheetView topLeftCell="A54" workbookViewId="0">
      <selection activeCell="M76" sqref="M76"/>
    </sheetView>
  </sheetViews>
  <sheetFormatPr defaultRowHeight="15"/>
  <sheetData>
    <row r="1" spans="1:10">
      <c r="B1" s="117"/>
      <c r="H1" s="268" t="s">
        <v>211</v>
      </c>
      <c r="I1" s="268"/>
    </row>
    <row r="2" spans="1:10">
      <c r="A2" s="267" t="s">
        <v>171</v>
      </c>
      <c r="B2" s="267"/>
      <c r="C2" s="267"/>
      <c r="D2" s="267"/>
      <c r="E2" s="267"/>
      <c r="F2" s="267"/>
      <c r="G2" s="267"/>
      <c r="H2" s="267"/>
      <c r="I2" s="267"/>
    </row>
    <row r="3" spans="1:10">
      <c r="A3" s="263" t="s">
        <v>212</v>
      </c>
      <c r="B3" s="269"/>
      <c r="C3" s="269"/>
      <c r="D3" s="269"/>
      <c r="E3" s="269"/>
      <c r="F3" s="269"/>
      <c r="G3" s="269"/>
      <c r="I3" s="116"/>
    </row>
    <row r="4" spans="1:10" ht="52.5" customHeight="1">
      <c r="B4" s="260" t="s">
        <v>172</v>
      </c>
      <c r="C4" s="261"/>
      <c r="D4" s="261"/>
      <c r="E4" s="261"/>
      <c r="F4" s="261"/>
      <c r="G4" s="261"/>
      <c r="H4" s="261"/>
      <c r="I4" s="261"/>
    </row>
    <row r="5" spans="1:10" ht="21.75" customHeight="1">
      <c r="A5" s="263" t="s">
        <v>213</v>
      </c>
      <c r="B5" s="269"/>
      <c r="C5" s="269"/>
      <c r="D5" s="269"/>
      <c r="E5" s="269"/>
      <c r="F5" s="269"/>
      <c r="G5" s="269"/>
      <c r="I5" s="116"/>
    </row>
    <row r="6" spans="1:10" ht="111.75" customHeight="1">
      <c r="A6" s="114"/>
      <c r="B6" s="260" t="s">
        <v>214</v>
      </c>
      <c r="C6" s="261"/>
      <c r="D6" s="261"/>
      <c r="E6" s="261"/>
      <c r="F6" s="261"/>
      <c r="G6" s="261"/>
      <c r="H6" s="261"/>
      <c r="I6" s="261"/>
    </row>
    <row r="7" spans="1:10" s="82" customFormat="1" ht="20.25" customHeight="1">
      <c r="A7" s="114"/>
      <c r="B7" s="265" t="s">
        <v>215</v>
      </c>
      <c r="C7" s="266"/>
      <c r="D7" s="266"/>
      <c r="E7" s="266"/>
      <c r="F7" s="266"/>
      <c r="G7" s="266"/>
      <c r="H7" s="266"/>
      <c r="I7" s="266"/>
      <c r="J7" s="114"/>
    </row>
    <row r="8" spans="1:10" s="82" customFormat="1" ht="54" customHeight="1">
      <c r="A8" s="114"/>
      <c r="B8" s="260" t="s">
        <v>173</v>
      </c>
      <c r="C8" s="261"/>
      <c r="D8" s="261"/>
      <c r="E8" s="261"/>
      <c r="F8" s="261"/>
      <c r="G8" s="261"/>
      <c r="H8" s="261"/>
      <c r="I8" s="261"/>
      <c r="J8" s="114"/>
    </row>
    <row r="9" spans="1:10" s="82" customFormat="1" ht="22.5" customHeight="1">
      <c r="A9" s="263" t="s">
        <v>216</v>
      </c>
      <c r="B9" s="269"/>
      <c r="C9" s="269"/>
      <c r="D9" s="269"/>
      <c r="E9" s="269"/>
      <c r="F9" s="269"/>
      <c r="G9" s="269"/>
      <c r="H9"/>
      <c r="I9" s="116"/>
      <c r="J9" s="114"/>
    </row>
    <row r="10" spans="1:10" ht="46.5" customHeight="1">
      <c r="B10" s="260" t="s">
        <v>217</v>
      </c>
      <c r="C10" s="261"/>
      <c r="D10" s="261"/>
      <c r="E10" s="261"/>
      <c r="F10" s="261"/>
      <c r="G10" s="261"/>
      <c r="H10" s="261"/>
      <c r="I10" s="261"/>
    </row>
    <row r="11" spans="1:10" ht="64.5" customHeight="1">
      <c r="B11" s="260" t="s">
        <v>174</v>
      </c>
      <c r="C11" s="261"/>
      <c r="D11" s="261"/>
      <c r="E11" s="261"/>
      <c r="F11" s="261"/>
      <c r="G11" s="261"/>
      <c r="H11" s="261"/>
      <c r="I11" s="261"/>
    </row>
    <row r="12" spans="1:10" ht="21.75" customHeight="1">
      <c r="B12" s="260" t="s">
        <v>218</v>
      </c>
      <c r="C12" s="261"/>
      <c r="D12" s="261"/>
      <c r="E12" s="261"/>
      <c r="F12" s="261"/>
      <c r="G12" s="261"/>
      <c r="H12" s="261"/>
      <c r="I12" s="261"/>
    </row>
    <row r="13" spans="1:10" ht="23.25" customHeight="1">
      <c r="A13" s="263" t="s">
        <v>219</v>
      </c>
      <c r="B13" s="264"/>
      <c r="C13" s="264"/>
      <c r="D13" s="264"/>
      <c r="E13" s="264"/>
      <c r="F13" s="264"/>
      <c r="G13" s="264"/>
      <c r="I13" s="116"/>
    </row>
    <row r="14" spans="1:10" ht="52.5" customHeight="1">
      <c r="B14" s="260" t="s">
        <v>175</v>
      </c>
      <c r="C14" s="261"/>
      <c r="D14" s="261"/>
      <c r="E14" s="261"/>
      <c r="F14" s="261"/>
      <c r="G14" s="261"/>
      <c r="H14" s="261"/>
      <c r="I14" s="261"/>
    </row>
    <row r="15" spans="1:10" ht="84" customHeight="1">
      <c r="B15" s="260" t="s">
        <v>176</v>
      </c>
      <c r="C15" s="261"/>
      <c r="D15" s="261"/>
      <c r="E15" s="261"/>
      <c r="F15" s="261"/>
      <c r="G15" s="261"/>
      <c r="H15" s="261"/>
      <c r="I15" s="261"/>
    </row>
    <row r="16" spans="1:10" ht="20.25" customHeight="1">
      <c r="A16" s="263" t="s">
        <v>220</v>
      </c>
      <c r="B16" s="263"/>
      <c r="C16" s="263"/>
      <c r="D16" s="263"/>
      <c r="E16" s="263"/>
      <c r="F16" s="263"/>
      <c r="G16" s="263"/>
      <c r="I16" s="116"/>
    </row>
    <row r="17" spans="1:9" ht="56.25" customHeight="1">
      <c r="B17" s="260" t="s">
        <v>177</v>
      </c>
      <c r="C17" s="260"/>
      <c r="D17" s="260"/>
      <c r="E17" s="260"/>
      <c r="F17" s="260"/>
      <c r="G17" s="260"/>
      <c r="H17" s="260"/>
      <c r="I17" s="260"/>
    </row>
    <row r="18" spans="1:9" ht="114" customHeight="1">
      <c r="B18" s="260" t="s">
        <v>221</v>
      </c>
      <c r="C18" s="260"/>
      <c r="D18" s="260"/>
      <c r="E18" s="260"/>
      <c r="F18" s="260"/>
      <c r="G18" s="260"/>
      <c r="H18" s="260"/>
      <c r="I18" s="260"/>
    </row>
    <row r="19" spans="1:9" ht="66" customHeight="1">
      <c r="B19" s="260" t="s">
        <v>178</v>
      </c>
      <c r="C19" s="260"/>
      <c r="D19" s="260"/>
      <c r="E19" s="260"/>
      <c r="F19" s="260"/>
      <c r="G19" s="260"/>
      <c r="H19" s="260"/>
      <c r="I19" s="260"/>
    </row>
    <row r="20" spans="1:9" ht="63" customHeight="1">
      <c r="B20" s="260" t="s">
        <v>179</v>
      </c>
      <c r="C20" s="260"/>
      <c r="D20" s="260"/>
      <c r="E20" s="260"/>
      <c r="F20" s="260"/>
      <c r="G20" s="260"/>
      <c r="H20" s="260"/>
      <c r="I20" s="260"/>
    </row>
    <row r="21" spans="1:9" ht="24.75" customHeight="1">
      <c r="B21" s="83" t="s">
        <v>180</v>
      </c>
    </row>
    <row r="22" spans="1:9" ht="36" customHeight="1">
      <c r="B22" s="260" t="s">
        <v>181</v>
      </c>
      <c r="C22" s="260"/>
      <c r="D22" s="260"/>
      <c r="E22" s="260"/>
      <c r="F22" s="260"/>
      <c r="G22" s="260"/>
      <c r="H22" s="260"/>
      <c r="I22" s="260"/>
    </row>
    <row r="23" spans="1:9" ht="23.25" customHeight="1">
      <c r="B23" s="83" t="s">
        <v>182</v>
      </c>
    </row>
    <row r="24" spans="1:9" ht="69" customHeight="1">
      <c r="B24" s="260" t="s">
        <v>183</v>
      </c>
      <c r="C24" s="260"/>
      <c r="D24" s="260"/>
      <c r="E24" s="260"/>
      <c r="F24" s="260"/>
      <c r="G24" s="260"/>
      <c r="H24" s="260"/>
      <c r="I24" s="260"/>
    </row>
    <row r="25" spans="1:9">
      <c r="B25" s="83" t="s">
        <v>184</v>
      </c>
    </row>
    <row r="26" spans="1:9" ht="67.5" customHeight="1">
      <c r="B26" s="260" t="s">
        <v>185</v>
      </c>
      <c r="C26" s="261"/>
      <c r="D26" s="261"/>
      <c r="E26" s="261"/>
      <c r="F26" s="261"/>
      <c r="G26" s="261"/>
      <c r="H26" s="261"/>
      <c r="I26" s="261"/>
    </row>
    <row r="27" spans="1:9">
      <c r="B27" s="83" t="s">
        <v>186</v>
      </c>
    </row>
    <row r="28" spans="1:9" ht="115.5" customHeight="1">
      <c r="B28" s="260" t="s">
        <v>187</v>
      </c>
      <c r="C28" s="261"/>
      <c r="D28" s="261"/>
      <c r="E28" s="261"/>
      <c r="F28" s="261"/>
      <c r="G28" s="261"/>
      <c r="H28" s="261"/>
      <c r="I28" s="261"/>
    </row>
    <row r="29" spans="1:9">
      <c r="A29" s="263" t="s">
        <v>222</v>
      </c>
      <c r="B29" s="264"/>
      <c r="C29" s="264"/>
      <c r="D29" s="264"/>
      <c r="E29" s="264"/>
      <c r="F29" s="264"/>
      <c r="G29" s="264"/>
      <c r="I29" s="116"/>
    </row>
    <row r="30" spans="1:9" ht="52.5" customHeight="1">
      <c r="B30" s="260" t="s">
        <v>175</v>
      </c>
      <c r="C30" s="261"/>
      <c r="D30" s="261"/>
      <c r="E30" s="261"/>
      <c r="F30" s="261"/>
      <c r="G30" s="261"/>
      <c r="H30" s="261"/>
      <c r="I30" s="261"/>
    </row>
    <row r="31" spans="1:9" ht="84" customHeight="1">
      <c r="B31" s="260" t="s">
        <v>176</v>
      </c>
      <c r="C31" s="261"/>
      <c r="D31" s="261"/>
      <c r="E31" s="261"/>
      <c r="F31" s="261"/>
      <c r="G31" s="261"/>
      <c r="H31" s="261"/>
      <c r="I31" s="261"/>
    </row>
    <row r="32" spans="1:9" ht="19.5" customHeight="1">
      <c r="A32" s="263" t="s">
        <v>223</v>
      </c>
      <c r="B32" s="264"/>
      <c r="C32" s="264"/>
      <c r="D32" s="264"/>
      <c r="E32" s="264"/>
      <c r="F32" s="264"/>
      <c r="G32" s="264"/>
      <c r="I32" s="116"/>
    </row>
    <row r="33" spans="1:9" ht="104.25" customHeight="1">
      <c r="B33" s="260" t="s">
        <v>188</v>
      </c>
      <c r="C33" s="261"/>
      <c r="D33" s="261"/>
      <c r="E33" s="261"/>
      <c r="F33" s="261"/>
      <c r="G33" s="261"/>
      <c r="H33" s="261"/>
      <c r="I33" s="261"/>
    </row>
    <row r="34" spans="1:9" ht="67.5" customHeight="1">
      <c r="B34" s="260" t="s">
        <v>189</v>
      </c>
      <c r="C34" s="261"/>
      <c r="D34" s="261"/>
      <c r="E34" s="261"/>
      <c r="F34" s="261"/>
      <c r="G34" s="261"/>
      <c r="H34" s="261"/>
      <c r="I34" s="261"/>
    </row>
    <row r="35" spans="1:9" ht="23.25" customHeight="1">
      <c r="A35" s="263" t="s">
        <v>224</v>
      </c>
      <c r="B35" s="264"/>
      <c r="C35" s="264"/>
      <c r="D35" s="264"/>
      <c r="E35" s="264"/>
      <c r="F35" s="264"/>
      <c r="G35" s="264"/>
      <c r="I35" s="116"/>
    </row>
    <row r="36" spans="1:9" ht="99" customHeight="1">
      <c r="B36" s="260" t="s">
        <v>225</v>
      </c>
      <c r="C36" s="261"/>
      <c r="D36" s="261"/>
      <c r="E36" s="261"/>
      <c r="F36" s="261"/>
      <c r="G36" s="261"/>
      <c r="H36" s="261"/>
      <c r="I36" s="261"/>
    </row>
    <row r="37" spans="1:9" ht="23.25" customHeight="1"/>
    <row r="42" spans="1:9">
      <c r="A42" s="118" t="s">
        <v>226</v>
      </c>
      <c r="B42" s="118"/>
      <c r="C42" s="118"/>
      <c r="D42" s="118"/>
      <c r="E42" s="118"/>
      <c r="F42" s="118"/>
      <c r="G42" s="118"/>
      <c r="H42" s="118"/>
      <c r="I42" s="118"/>
    </row>
    <row r="43" spans="1:9">
      <c r="A43" s="115"/>
    </row>
    <row r="44" spans="1:9">
      <c r="A44" s="262" t="s">
        <v>227</v>
      </c>
      <c r="B44" s="262"/>
      <c r="C44" s="262"/>
      <c r="D44" s="262"/>
      <c r="E44" s="262"/>
      <c r="F44" s="262"/>
      <c r="G44" s="262"/>
    </row>
    <row r="45" spans="1:9">
      <c r="A45" s="118" t="s">
        <v>228</v>
      </c>
    </row>
    <row r="46" spans="1:9">
      <c r="A46" s="119" t="s">
        <v>229</v>
      </c>
      <c r="F46" s="120"/>
    </row>
    <row r="47" spans="1:9">
      <c r="A47" s="121"/>
      <c r="B47" t="s">
        <v>44</v>
      </c>
      <c r="D47" s="259"/>
      <c r="E47" s="259"/>
      <c r="H47" s="243"/>
      <c r="I47" s="244"/>
    </row>
    <row r="48" spans="1:9">
      <c r="A48" s="57"/>
      <c r="B48" s="116" t="s">
        <v>230</v>
      </c>
      <c r="D48" s="259"/>
      <c r="E48" s="259"/>
      <c r="H48" s="243"/>
      <c r="I48" s="244"/>
    </row>
    <row r="49" spans="1:9">
      <c r="A49" s="57"/>
      <c r="B49" s="116" t="s">
        <v>231</v>
      </c>
      <c r="D49" s="259"/>
      <c r="E49" s="259"/>
      <c r="H49" s="243"/>
      <c r="I49" s="244"/>
    </row>
    <row r="50" spans="1:9">
      <c r="A50" s="57"/>
      <c r="B50" s="116" t="s">
        <v>232</v>
      </c>
      <c r="D50" s="259"/>
      <c r="E50" s="259"/>
      <c r="H50" s="243"/>
      <c r="I50" s="244"/>
    </row>
    <row r="51" spans="1:9">
      <c r="A51" s="122" t="s">
        <v>233</v>
      </c>
      <c r="B51" s="123"/>
    </row>
    <row r="52" spans="1:9">
      <c r="A52" s="57"/>
    </row>
    <row r="53" spans="1:9">
      <c r="A53" s="116" t="s">
        <v>234</v>
      </c>
      <c r="C53" s="108"/>
      <c r="D53" s="108"/>
    </row>
    <row r="54" spans="1:9">
      <c r="A54" s="108"/>
      <c r="B54" s="124" t="s">
        <v>235</v>
      </c>
      <c r="C54" s="259"/>
      <c r="D54" s="259"/>
      <c r="H54" s="243"/>
      <c r="I54" s="244"/>
    </row>
    <row r="55" spans="1:9">
      <c r="A55" s="108"/>
      <c r="B55" s="125" t="s">
        <v>236</v>
      </c>
      <c r="C55" s="259"/>
      <c r="D55" s="259"/>
      <c r="H55" s="243"/>
      <c r="I55" s="244"/>
    </row>
    <row r="56" spans="1:9">
      <c r="A56" s="108"/>
      <c r="B56" s="125" t="s">
        <v>237</v>
      </c>
      <c r="C56" s="259"/>
      <c r="D56" s="259"/>
      <c r="H56" s="243"/>
      <c r="I56" s="244"/>
    </row>
    <row r="57" spans="1:9">
      <c r="A57" s="108"/>
      <c r="B57" s="125" t="s">
        <v>238</v>
      </c>
      <c r="C57" s="259"/>
      <c r="D57" s="259"/>
      <c r="E57" s="108"/>
      <c r="H57" s="243"/>
      <c r="I57" s="244"/>
    </row>
    <row r="58" spans="1:9">
      <c r="A58" s="118" t="s">
        <v>239</v>
      </c>
    </row>
    <row r="59" spans="1:9">
      <c r="A59" s="57"/>
      <c r="B59" s="116" t="s">
        <v>240</v>
      </c>
      <c r="D59" s="259"/>
      <c r="E59" s="259"/>
      <c r="H59" s="243"/>
      <c r="I59" s="244"/>
    </row>
    <row r="60" spans="1:9">
      <c r="A60" s="57"/>
      <c r="B60" s="116" t="s">
        <v>241</v>
      </c>
      <c r="D60" s="259"/>
      <c r="E60" s="259"/>
      <c r="H60" s="243"/>
      <c r="I60" s="244"/>
    </row>
    <row r="61" spans="1:9">
      <c r="A61" s="57"/>
      <c r="B61" s="116" t="s">
        <v>242</v>
      </c>
      <c r="D61" s="259"/>
      <c r="E61" s="259"/>
      <c r="H61" s="243"/>
      <c r="I61" s="244"/>
    </row>
    <row r="62" spans="1:9">
      <c r="A62" s="108"/>
      <c r="B62" s="126"/>
    </row>
    <row r="63" spans="1:9">
      <c r="A63" s="118" t="s">
        <v>243</v>
      </c>
    </row>
    <row r="64" spans="1:9">
      <c r="A64" s="57"/>
      <c r="B64" s="116" t="s">
        <v>114</v>
      </c>
      <c r="E64" s="259"/>
      <c r="F64" s="259"/>
      <c r="H64" s="243"/>
      <c r="I64" s="244"/>
    </row>
    <row r="65" spans="1:10">
      <c r="A65" s="57"/>
      <c r="B65" s="116" t="s">
        <v>29</v>
      </c>
      <c r="E65" s="259"/>
      <c r="F65" s="259"/>
      <c r="H65" s="243"/>
      <c r="I65" s="244"/>
    </row>
    <row r="66" spans="1:10">
      <c r="A66" s="57"/>
      <c r="B66" s="116" t="s">
        <v>118</v>
      </c>
      <c r="E66" s="259"/>
      <c r="F66" s="259"/>
      <c r="H66" s="243"/>
      <c r="I66" s="244"/>
    </row>
    <row r="67" spans="1:10">
      <c r="A67" s="57"/>
      <c r="B67" s="116" t="s">
        <v>115</v>
      </c>
      <c r="E67" s="259"/>
      <c r="F67" s="259"/>
      <c r="H67" s="243"/>
      <c r="I67" s="244"/>
    </row>
    <row r="68" spans="1:10">
      <c r="A68" s="57"/>
      <c r="B68" s="163" t="s">
        <v>266</v>
      </c>
      <c r="E68" s="259"/>
      <c r="F68" s="259"/>
      <c r="H68" s="243"/>
      <c r="I68" s="244"/>
    </row>
    <row r="69" spans="1:10">
      <c r="A69" s="108"/>
      <c r="B69" s="116"/>
    </row>
    <row r="70" spans="1:10">
      <c r="A70" s="118" t="s">
        <v>244</v>
      </c>
    </row>
    <row r="71" spans="1:10">
      <c r="A71" s="57"/>
      <c r="B71" t="s">
        <v>245</v>
      </c>
      <c r="H71" s="257"/>
      <c r="I71" s="258"/>
      <c r="J71" s="245"/>
    </row>
    <row r="72" spans="1:10">
      <c r="A72" s="57"/>
      <c r="B72" t="s">
        <v>246</v>
      </c>
      <c r="H72" s="257"/>
      <c r="I72" s="258"/>
      <c r="J72" s="245"/>
    </row>
    <row r="73" spans="1:10">
      <c r="A73" s="57"/>
      <c r="B73" t="s">
        <v>247</v>
      </c>
      <c r="H73" s="257"/>
      <c r="I73" s="258"/>
      <c r="J73" s="245"/>
    </row>
    <row r="74" spans="1:10">
      <c r="A74" s="57"/>
      <c r="B74" t="s">
        <v>313</v>
      </c>
      <c r="H74" s="257"/>
      <c r="I74" s="258"/>
      <c r="J74" s="245"/>
    </row>
    <row r="75" spans="1:10">
      <c r="A75" s="57"/>
      <c r="B75" t="s">
        <v>248</v>
      </c>
      <c r="H75" s="257"/>
      <c r="I75" s="258"/>
      <c r="J75" s="245"/>
    </row>
    <row r="76" spans="1:10">
      <c r="A76" s="57"/>
      <c r="B76" t="s">
        <v>249</v>
      </c>
      <c r="H76" s="257"/>
      <c r="I76" s="258"/>
      <c r="J76" s="245"/>
    </row>
    <row r="77" spans="1:10">
      <c r="A77" s="57"/>
      <c r="B77" t="s">
        <v>314</v>
      </c>
      <c r="H77" s="257"/>
      <c r="I77" s="258"/>
      <c r="J77" s="245"/>
    </row>
    <row r="79" spans="1:10">
      <c r="A79" s="118" t="s">
        <v>250</v>
      </c>
    </row>
    <row r="80" spans="1:10">
      <c r="A80" s="57"/>
      <c r="B80" t="s">
        <v>251</v>
      </c>
      <c r="H80" s="243"/>
      <c r="I80" s="244"/>
    </row>
  </sheetData>
  <mergeCells count="56">
    <mergeCell ref="A2:I2"/>
    <mergeCell ref="B34:I34"/>
    <mergeCell ref="B19:I19"/>
    <mergeCell ref="B20:I20"/>
    <mergeCell ref="H1:I1"/>
    <mergeCell ref="A3:G3"/>
    <mergeCell ref="B4:I4"/>
    <mergeCell ref="A5:G5"/>
    <mergeCell ref="B6:I6"/>
    <mergeCell ref="A9:G9"/>
    <mergeCell ref="B31:I31"/>
    <mergeCell ref="A32:G32"/>
    <mergeCell ref="B33:I33"/>
    <mergeCell ref="A16:G16"/>
    <mergeCell ref="B18:I18"/>
    <mergeCell ref="A35:G35"/>
    <mergeCell ref="B7:I7"/>
    <mergeCell ref="B8:I8"/>
    <mergeCell ref="B22:I22"/>
    <mergeCell ref="B11:I11"/>
    <mergeCell ref="B12:I12"/>
    <mergeCell ref="B14:I14"/>
    <mergeCell ref="B17:I17"/>
    <mergeCell ref="B24:I24"/>
    <mergeCell ref="B26:I26"/>
    <mergeCell ref="B28:I28"/>
    <mergeCell ref="B30:I30"/>
    <mergeCell ref="A29:G29"/>
    <mergeCell ref="B10:I10"/>
    <mergeCell ref="A13:G13"/>
    <mergeCell ref="B15:I15"/>
    <mergeCell ref="B36:I36"/>
    <mergeCell ref="A44:G44"/>
    <mergeCell ref="D47:E47"/>
    <mergeCell ref="D48:E48"/>
    <mergeCell ref="D49:E49"/>
    <mergeCell ref="D50:E50"/>
    <mergeCell ref="C54:D54"/>
    <mergeCell ref="C55:D55"/>
    <mergeCell ref="C56:D56"/>
    <mergeCell ref="C57:D57"/>
    <mergeCell ref="D59:E59"/>
    <mergeCell ref="D60:E60"/>
    <mergeCell ref="D61:E61"/>
    <mergeCell ref="E64:F64"/>
    <mergeCell ref="E65:F65"/>
    <mergeCell ref="E66:F66"/>
    <mergeCell ref="E67:F67"/>
    <mergeCell ref="E68:F68"/>
    <mergeCell ref="H71:I71"/>
    <mergeCell ref="H72:I72"/>
    <mergeCell ref="H73:I73"/>
    <mergeCell ref="H74:I74"/>
    <mergeCell ref="H75:I75"/>
    <mergeCell ref="H76:I76"/>
    <mergeCell ref="H77:I77"/>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73"/>
  <sheetViews>
    <sheetView topLeftCell="A24" workbookViewId="0">
      <selection activeCell="H63" sqref="H63:J63"/>
    </sheetView>
  </sheetViews>
  <sheetFormatPr defaultRowHeight="15"/>
  <cols>
    <col min="1" max="4" width="9.140625" style="6"/>
    <col min="5" max="5" width="10.28515625" style="6" customWidth="1"/>
    <col min="6" max="6" width="10" style="6" customWidth="1"/>
    <col min="7" max="7" width="13.7109375" style="6" customWidth="1"/>
    <col min="8" max="8" width="13.7109375" style="7" customWidth="1"/>
    <col min="9" max="9" width="13.7109375" style="8" customWidth="1"/>
    <col min="10" max="10" width="13.7109375" style="34" customWidth="1"/>
    <col min="11" max="11" width="9.140625" style="8"/>
    <col min="12" max="12" width="11.28515625" style="34" customWidth="1"/>
    <col min="13" max="13" width="10" style="8" bestFit="1" customWidth="1"/>
    <col min="14" max="14" width="9.140625" style="34"/>
    <col min="15" max="16" width="9.140625" style="8"/>
    <col min="17" max="17" width="11.28515625" style="8" customWidth="1"/>
    <col min="18" max="18" width="9.140625" style="8"/>
    <col min="19" max="19" width="80.7109375" style="6" customWidth="1"/>
    <col min="20" max="16384" width="9.140625" style="6"/>
  </cols>
  <sheetData>
    <row r="1" spans="1:15">
      <c r="A1" s="280" t="s">
        <v>252</v>
      </c>
      <c r="B1" s="280"/>
      <c r="C1" s="280"/>
      <c r="D1" s="280"/>
      <c r="E1" s="280"/>
      <c r="F1" s="280"/>
      <c r="G1" s="280"/>
      <c r="H1" s="280"/>
      <c r="I1" s="280"/>
      <c r="J1" s="280"/>
      <c r="K1" s="280"/>
      <c r="M1" s="13"/>
      <c r="O1" s="13"/>
    </row>
    <row r="2" spans="1:15">
      <c r="A2" s="281" t="s">
        <v>131</v>
      </c>
      <c r="B2" s="281"/>
      <c r="C2" s="281"/>
      <c r="D2" s="281"/>
      <c r="E2" s="281"/>
      <c r="F2" s="281"/>
      <c r="G2" s="281"/>
      <c r="H2" s="281"/>
      <c r="I2" s="281"/>
      <c r="J2" s="281"/>
      <c r="K2" s="281"/>
      <c r="M2" s="13"/>
      <c r="O2" s="13"/>
    </row>
    <row r="3" spans="1:15">
      <c r="A3" s="15" t="s">
        <v>0</v>
      </c>
      <c r="B3" s="16"/>
      <c r="C3" s="16"/>
      <c r="D3" s="16"/>
      <c r="E3" s="16"/>
      <c r="F3" s="271"/>
      <c r="G3" s="272"/>
      <c r="H3" s="272"/>
      <c r="I3" s="35"/>
    </row>
    <row r="4" spans="1:15">
      <c r="A4" s="17" t="s">
        <v>69</v>
      </c>
      <c r="B4" s="18"/>
      <c r="C4" s="18"/>
      <c r="D4" s="18"/>
      <c r="E4" s="18"/>
      <c r="F4" s="18"/>
      <c r="G4" s="19"/>
      <c r="H4" s="20"/>
      <c r="I4" s="36"/>
      <c r="K4" s="36"/>
      <c r="M4" s="36"/>
      <c r="O4" s="36"/>
    </row>
    <row r="5" spans="1:15">
      <c r="A5" s="14"/>
      <c r="B5" s="14"/>
      <c r="C5" s="14"/>
      <c r="D5" s="14"/>
      <c r="E5" s="14"/>
      <c r="F5" s="14"/>
      <c r="G5" s="5" t="s">
        <v>84</v>
      </c>
      <c r="H5" s="21" t="s">
        <v>127</v>
      </c>
      <c r="I5" s="21" t="s">
        <v>128</v>
      </c>
      <c r="J5" s="21" t="s">
        <v>129</v>
      </c>
    </row>
    <row r="6" spans="1:15">
      <c r="A6" s="14"/>
      <c r="B6" s="14"/>
      <c r="C6" s="14"/>
      <c r="D6" s="14"/>
      <c r="E6" s="14"/>
      <c r="F6" s="14"/>
      <c r="H6" s="37" t="s">
        <v>70</v>
      </c>
    </row>
    <row r="7" spans="1:15">
      <c r="A7" s="273" t="s">
        <v>87</v>
      </c>
      <c r="B7" s="273"/>
      <c r="C7" s="273"/>
      <c r="D7" s="273"/>
      <c r="E7" s="273"/>
      <c r="F7" s="273"/>
      <c r="G7" s="130"/>
      <c r="H7" s="32">
        <f>G7</f>
        <v>0</v>
      </c>
      <c r="I7" s="32">
        <f t="shared" ref="I7:J7" si="0">H7</f>
        <v>0</v>
      </c>
      <c r="J7" s="32">
        <f t="shared" si="0"/>
        <v>0</v>
      </c>
      <c r="K7" s="13"/>
      <c r="M7" s="13"/>
      <c r="O7" s="13"/>
    </row>
    <row r="8" spans="1:15">
      <c r="A8" s="273" t="s">
        <v>81</v>
      </c>
      <c r="B8" s="273"/>
      <c r="C8" s="273"/>
      <c r="D8" s="273"/>
      <c r="E8" s="273"/>
      <c r="F8" s="273"/>
      <c r="G8" s="11"/>
      <c r="H8" s="32">
        <f t="shared" ref="H8:J9" si="1">G8</f>
        <v>0</v>
      </c>
      <c r="I8" s="32">
        <f t="shared" si="1"/>
        <v>0</v>
      </c>
      <c r="J8" s="32">
        <f t="shared" si="1"/>
        <v>0</v>
      </c>
    </row>
    <row r="9" spans="1:15">
      <c r="A9" s="273" t="s">
        <v>85</v>
      </c>
      <c r="B9" s="273"/>
      <c r="C9" s="273"/>
      <c r="D9" s="273"/>
      <c r="E9" s="273"/>
      <c r="F9" s="273"/>
      <c r="G9" s="11"/>
      <c r="H9" s="32">
        <f t="shared" si="1"/>
        <v>0</v>
      </c>
      <c r="I9" s="32">
        <f t="shared" si="1"/>
        <v>0</v>
      </c>
      <c r="J9" s="32">
        <f t="shared" si="1"/>
        <v>0</v>
      </c>
    </row>
    <row r="10" spans="1:15">
      <c r="A10" s="273" t="s">
        <v>86</v>
      </c>
      <c r="B10" s="273"/>
      <c r="C10" s="273"/>
      <c r="D10" s="273"/>
      <c r="E10" s="273"/>
      <c r="F10" s="273"/>
      <c r="G10" s="33">
        <f>SUM(G7:G9)</f>
        <v>0</v>
      </c>
      <c r="H10" s="33">
        <f t="shared" ref="H10:J10" si="2">SUM(H7:H9)</f>
        <v>0</v>
      </c>
      <c r="I10" s="33">
        <f t="shared" si="2"/>
        <v>0</v>
      </c>
      <c r="J10" s="33">
        <f t="shared" si="2"/>
        <v>0</v>
      </c>
    </row>
    <row r="11" spans="1:15">
      <c r="G11" s="8"/>
      <c r="H11" s="31"/>
    </row>
    <row r="12" spans="1:15">
      <c r="A12" s="273" t="s">
        <v>100</v>
      </c>
      <c r="B12" s="273"/>
      <c r="C12" s="273"/>
      <c r="D12" s="273"/>
      <c r="E12" s="273"/>
      <c r="F12" s="273"/>
      <c r="G12" s="11"/>
      <c r="H12" s="32">
        <f>G12</f>
        <v>0</v>
      </c>
      <c r="I12" s="32">
        <f t="shared" ref="I12:J12" si="3">H12</f>
        <v>0</v>
      </c>
      <c r="J12" s="32">
        <f t="shared" si="3"/>
        <v>0</v>
      </c>
    </row>
    <row r="13" spans="1:15">
      <c r="A13" s="273" t="s">
        <v>111</v>
      </c>
      <c r="B13" s="273"/>
      <c r="C13" s="273"/>
      <c r="D13" s="273"/>
      <c r="E13" s="273"/>
      <c r="F13" s="273"/>
      <c r="G13" s="52"/>
      <c r="H13" s="52">
        <f>G13</f>
        <v>0</v>
      </c>
      <c r="I13" s="52">
        <f t="shared" ref="I13:J14" si="4">H13</f>
        <v>0</v>
      </c>
      <c r="J13" s="52">
        <f t="shared" si="4"/>
        <v>0</v>
      </c>
    </row>
    <row r="14" spans="1:15">
      <c r="A14" s="273" t="s">
        <v>119</v>
      </c>
      <c r="B14" s="273"/>
      <c r="C14" s="273"/>
      <c r="D14" s="273"/>
      <c r="E14" s="273"/>
      <c r="F14" s="273"/>
      <c r="G14" s="11"/>
      <c r="H14" s="43"/>
      <c r="I14" s="52">
        <f t="shared" si="4"/>
        <v>0</v>
      </c>
      <c r="J14" s="52">
        <f t="shared" si="4"/>
        <v>0</v>
      </c>
    </row>
    <row r="15" spans="1:15" s="8" customFormat="1">
      <c r="A15" s="89"/>
      <c r="B15" s="89"/>
      <c r="C15" s="89"/>
      <c r="D15" s="89"/>
      <c r="E15" s="89"/>
      <c r="F15" s="89"/>
      <c r="G15" s="50"/>
      <c r="H15" s="90"/>
      <c r="I15" s="91"/>
      <c r="J15" s="91"/>
      <c r="L15" s="34"/>
      <c r="N15" s="34"/>
    </row>
    <row r="16" spans="1:15">
      <c r="A16" s="94" t="s">
        <v>71</v>
      </c>
      <c r="B16" s="270" t="s">
        <v>88</v>
      </c>
      <c r="C16" s="270"/>
      <c r="D16" s="270"/>
      <c r="E16" s="8"/>
      <c r="F16" s="8"/>
      <c r="G16" s="8"/>
      <c r="H16" s="93"/>
    </row>
    <row r="17" spans="1:18" s="12" customFormat="1" ht="45" customHeight="1">
      <c r="A17" s="28"/>
      <c r="B17" s="127" t="s">
        <v>101</v>
      </c>
      <c r="C17" s="127" t="s">
        <v>135</v>
      </c>
      <c r="D17" s="282" t="s">
        <v>133</v>
      </c>
      <c r="E17" s="283"/>
      <c r="F17" s="284"/>
      <c r="G17" s="128" t="s">
        <v>130</v>
      </c>
      <c r="H17" s="129" t="str">
        <f>G17</f>
        <v>Number of customers</v>
      </c>
      <c r="I17" s="129" t="str">
        <f t="shared" ref="I17:J17" si="5">H17</f>
        <v>Number of customers</v>
      </c>
      <c r="J17" s="129" t="str">
        <f t="shared" si="5"/>
        <v>Number of customers</v>
      </c>
      <c r="K17" s="39"/>
      <c r="L17" s="40"/>
      <c r="M17" s="39"/>
      <c r="N17" s="40"/>
      <c r="O17" s="39"/>
      <c r="P17" s="39"/>
      <c r="Q17" s="39"/>
      <c r="R17" s="39"/>
    </row>
    <row r="18" spans="1:18" s="12" customFormat="1">
      <c r="A18" s="95"/>
      <c r="B18" s="96"/>
      <c r="C18" s="96"/>
      <c r="D18" s="285" t="s">
        <v>114</v>
      </c>
      <c r="E18" s="286"/>
      <c r="F18" s="287"/>
      <c r="G18" s="97"/>
      <c r="H18" s="92"/>
      <c r="I18" s="39"/>
      <c r="J18" s="44"/>
      <c r="K18" s="44"/>
      <c r="L18" s="40"/>
      <c r="M18" s="39"/>
      <c r="N18" s="40"/>
      <c r="O18" s="39"/>
      <c r="P18" s="39"/>
      <c r="Q18" s="39"/>
      <c r="R18" s="39"/>
    </row>
    <row r="19" spans="1:18">
      <c r="A19" s="22"/>
      <c r="B19" s="41" t="s">
        <v>72</v>
      </c>
      <c r="C19" s="42">
        <v>1</v>
      </c>
      <c r="D19" s="288">
        <v>3000</v>
      </c>
      <c r="E19" s="289"/>
      <c r="F19" s="258"/>
      <c r="G19" s="29"/>
      <c r="H19" s="61">
        <f>G19</f>
        <v>0</v>
      </c>
      <c r="I19" s="61">
        <f t="shared" ref="I19:J19" si="6">H19</f>
        <v>0</v>
      </c>
      <c r="J19" s="61">
        <f t="shared" si="6"/>
        <v>0</v>
      </c>
      <c r="K19" s="45"/>
    </row>
    <row r="20" spans="1:18">
      <c r="A20" s="22"/>
      <c r="B20" s="41" t="s">
        <v>73</v>
      </c>
      <c r="C20" s="42">
        <v>2</v>
      </c>
      <c r="D20" s="288">
        <v>6000</v>
      </c>
      <c r="E20" s="289"/>
      <c r="F20" s="258"/>
      <c r="G20" s="30"/>
      <c r="H20" s="61">
        <f t="shared" ref="H20:J26" si="7">G20</f>
        <v>0</v>
      </c>
      <c r="I20" s="61">
        <f t="shared" si="7"/>
        <v>0</v>
      </c>
      <c r="J20" s="61">
        <f t="shared" si="7"/>
        <v>0</v>
      </c>
      <c r="K20" s="45"/>
    </row>
    <row r="21" spans="1:18">
      <c r="A21" s="22"/>
      <c r="B21" s="41" t="s">
        <v>74</v>
      </c>
      <c r="C21" s="42">
        <v>4</v>
      </c>
      <c r="D21" s="288">
        <v>12000</v>
      </c>
      <c r="E21" s="289"/>
      <c r="F21" s="258"/>
      <c r="G21" s="30"/>
      <c r="H21" s="61">
        <f t="shared" si="7"/>
        <v>0</v>
      </c>
      <c r="I21" s="61">
        <f t="shared" si="7"/>
        <v>0</v>
      </c>
      <c r="J21" s="61">
        <f t="shared" si="7"/>
        <v>0</v>
      </c>
      <c r="K21" s="45"/>
    </row>
    <row r="22" spans="1:18">
      <c r="A22" s="22"/>
      <c r="B22" s="41" t="s">
        <v>75</v>
      </c>
      <c r="C22" s="42">
        <v>10</v>
      </c>
      <c r="D22" s="288">
        <v>30000</v>
      </c>
      <c r="E22" s="289"/>
      <c r="F22" s="258"/>
      <c r="G22" s="30"/>
      <c r="H22" s="61">
        <f t="shared" si="7"/>
        <v>0</v>
      </c>
      <c r="I22" s="61">
        <f t="shared" si="7"/>
        <v>0</v>
      </c>
      <c r="J22" s="61">
        <f t="shared" si="7"/>
        <v>0</v>
      </c>
      <c r="K22" s="45"/>
    </row>
    <row r="23" spans="1:18">
      <c r="A23" s="22"/>
      <c r="B23" s="41" t="s">
        <v>76</v>
      </c>
      <c r="C23" s="42">
        <v>25</v>
      </c>
      <c r="D23" s="288">
        <v>75000</v>
      </c>
      <c r="E23" s="289"/>
      <c r="F23" s="258"/>
      <c r="G23" s="30"/>
      <c r="H23" s="61">
        <f t="shared" si="7"/>
        <v>0</v>
      </c>
      <c r="I23" s="61">
        <f t="shared" si="7"/>
        <v>0</v>
      </c>
      <c r="J23" s="61">
        <f t="shared" si="7"/>
        <v>0</v>
      </c>
      <c r="K23" s="45"/>
    </row>
    <row r="24" spans="1:18">
      <c r="A24" s="22"/>
      <c r="B24" s="41" t="s">
        <v>77</v>
      </c>
      <c r="C24" s="42">
        <v>45</v>
      </c>
      <c r="D24" s="288">
        <v>135000</v>
      </c>
      <c r="E24" s="289"/>
      <c r="F24" s="258"/>
      <c r="G24" s="30"/>
      <c r="H24" s="61">
        <f t="shared" si="7"/>
        <v>0</v>
      </c>
      <c r="I24" s="61">
        <f t="shared" si="7"/>
        <v>0</v>
      </c>
      <c r="J24" s="61">
        <f t="shared" si="7"/>
        <v>0</v>
      </c>
      <c r="K24" s="45"/>
    </row>
    <row r="25" spans="1:18">
      <c r="A25" s="22"/>
      <c r="B25" s="41" t="s">
        <v>78</v>
      </c>
      <c r="C25" s="42">
        <v>90</v>
      </c>
      <c r="D25" s="288">
        <v>270000</v>
      </c>
      <c r="E25" s="289"/>
      <c r="F25" s="258"/>
      <c r="G25" s="30"/>
      <c r="H25" s="61">
        <f t="shared" si="7"/>
        <v>0</v>
      </c>
      <c r="I25" s="61">
        <f t="shared" si="7"/>
        <v>0</v>
      </c>
      <c r="J25" s="61">
        <f t="shared" si="7"/>
        <v>0</v>
      </c>
      <c r="K25" s="45"/>
    </row>
    <row r="26" spans="1:18">
      <c r="A26" s="94"/>
      <c r="B26" s="98" t="s">
        <v>79</v>
      </c>
      <c r="C26" s="99">
        <v>170</v>
      </c>
      <c r="D26" s="290">
        <v>510000</v>
      </c>
      <c r="E26" s="291"/>
      <c r="F26" s="292"/>
      <c r="G26" s="100"/>
      <c r="H26" s="101">
        <f t="shared" si="7"/>
        <v>0</v>
      </c>
      <c r="I26" s="101">
        <f t="shared" si="7"/>
        <v>0</v>
      </c>
      <c r="J26" s="101">
        <f t="shared" si="7"/>
        <v>0</v>
      </c>
      <c r="K26" s="45"/>
    </row>
    <row r="27" spans="1:18">
      <c r="A27" s="103"/>
      <c r="B27" s="274"/>
      <c r="C27" s="275"/>
      <c r="D27" s="275"/>
      <c r="E27" s="275"/>
      <c r="F27" s="275"/>
      <c r="G27" s="164"/>
      <c r="H27" s="104"/>
      <c r="I27" s="105"/>
      <c r="J27" s="106"/>
    </row>
    <row r="28" spans="1:18">
      <c r="A28" s="88"/>
      <c r="B28" s="276" t="s">
        <v>44</v>
      </c>
      <c r="C28" s="277"/>
      <c r="D28" s="277"/>
      <c r="E28" s="277"/>
      <c r="F28" s="277"/>
      <c r="G28" s="102">
        <f>SUM(G19:G27)</f>
        <v>0</v>
      </c>
      <c r="H28" s="102">
        <f>SUM(H19:H27)</f>
        <v>0</v>
      </c>
      <c r="I28" s="102">
        <f t="shared" ref="I28:J28" si="8">SUM(I19:I27)</f>
        <v>0</v>
      </c>
      <c r="J28" s="102">
        <f t="shared" si="8"/>
        <v>0</v>
      </c>
    </row>
    <row r="29" spans="1:18">
      <c r="A29" s="23"/>
      <c r="B29" s="24"/>
      <c r="C29" s="10"/>
      <c r="D29" s="10"/>
      <c r="E29" s="10"/>
      <c r="F29" s="10"/>
      <c r="G29" s="25"/>
    </row>
    <row r="30" spans="1:18">
      <c r="A30" s="273" t="s">
        <v>155</v>
      </c>
      <c r="B30" s="273"/>
      <c r="C30" s="273"/>
      <c r="D30" s="273"/>
      <c r="E30" s="273"/>
      <c r="F30" s="273"/>
      <c r="G30" s="29"/>
      <c r="H30" s="61">
        <f t="shared" ref="H30:J30" si="9">G30</f>
        <v>0</v>
      </c>
      <c r="I30" s="61">
        <f t="shared" si="9"/>
        <v>0</v>
      </c>
      <c r="J30" s="61">
        <f t="shared" si="9"/>
        <v>0</v>
      </c>
    </row>
    <row r="31" spans="1:18">
      <c r="A31" s="46"/>
      <c r="B31" s="24"/>
      <c r="C31" s="10"/>
      <c r="D31" s="10"/>
      <c r="E31" s="10"/>
      <c r="F31" s="10"/>
      <c r="G31" s="25"/>
    </row>
    <row r="32" spans="1:18">
      <c r="A32" s="273" t="s">
        <v>89</v>
      </c>
      <c r="B32" s="273"/>
      <c r="C32" s="273"/>
      <c r="D32" s="273"/>
      <c r="E32" s="273"/>
      <c r="F32" s="57" t="s">
        <v>205</v>
      </c>
      <c r="G32" s="11"/>
      <c r="H32" s="32">
        <f>G32</f>
        <v>0</v>
      </c>
      <c r="I32" s="11">
        <f t="shared" ref="I32:J32" si="10">H32</f>
        <v>0</v>
      </c>
      <c r="J32" s="11">
        <f t="shared" si="10"/>
        <v>0</v>
      </c>
      <c r="K32" s="37"/>
      <c r="M32" s="37"/>
      <c r="O32" s="37"/>
    </row>
    <row r="33" spans="1:15">
      <c r="A33" s="273" t="s">
        <v>90</v>
      </c>
      <c r="B33" s="273"/>
      <c r="C33" s="273"/>
      <c r="D33" s="273"/>
      <c r="E33" s="273"/>
      <c r="F33" s="57" t="s">
        <v>205</v>
      </c>
      <c r="G33" s="11"/>
      <c r="H33" s="32">
        <f>G33</f>
        <v>0</v>
      </c>
      <c r="I33" s="11">
        <f t="shared" ref="I33:J33" si="11">H33</f>
        <v>0</v>
      </c>
      <c r="J33" s="11">
        <f t="shared" si="11"/>
        <v>0</v>
      </c>
      <c r="K33" s="37"/>
      <c r="M33" s="37"/>
      <c r="O33" s="37"/>
    </row>
    <row r="34" spans="1:15">
      <c r="A34" s="273" t="s">
        <v>91</v>
      </c>
      <c r="B34" s="273"/>
      <c r="C34" s="273"/>
      <c r="D34" s="273"/>
      <c r="E34" s="273"/>
      <c r="F34" s="57" t="s">
        <v>205</v>
      </c>
      <c r="G34" s="9">
        <f>SUM(G32:G33)</f>
        <v>0</v>
      </c>
      <c r="H34" s="9">
        <f>SUM(H32:H33)</f>
        <v>0</v>
      </c>
      <c r="I34" s="9">
        <f t="shared" ref="I34:J34" si="12">SUM(I32:I33)</f>
        <v>0</v>
      </c>
      <c r="J34" s="9">
        <f t="shared" si="12"/>
        <v>0</v>
      </c>
    </row>
    <row r="35" spans="1:15">
      <c r="A35" s="23"/>
      <c r="B35" s="23"/>
      <c r="C35" s="23"/>
      <c r="D35" s="23"/>
    </row>
    <row r="36" spans="1:15">
      <c r="A36" s="273" t="s">
        <v>202</v>
      </c>
      <c r="B36" s="273"/>
      <c r="C36" s="273"/>
      <c r="D36" s="273"/>
      <c r="E36" s="273"/>
      <c r="F36" s="57" t="s">
        <v>205</v>
      </c>
      <c r="G36" s="85">
        <v>20000</v>
      </c>
      <c r="H36" s="85">
        <f>G36</f>
        <v>20000</v>
      </c>
      <c r="I36" s="85">
        <f t="shared" ref="I36:J36" si="13">H36</f>
        <v>20000</v>
      </c>
      <c r="J36" s="85">
        <f t="shared" si="13"/>
        <v>20000</v>
      </c>
    </row>
    <row r="37" spans="1:15">
      <c r="A37" s="273" t="s">
        <v>203</v>
      </c>
      <c r="B37" s="273"/>
      <c r="C37" s="273"/>
      <c r="D37" s="273"/>
      <c r="E37" s="273"/>
      <c r="F37" s="57" t="s">
        <v>205</v>
      </c>
      <c r="G37" s="11"/>
      <c r="H37" s="32">
        <f t="shared" ref="H37" si="14">G37</f>
        <v>0</v>
      </c>
      <c r="I37" s="11">
        <f t="shared" ref="I37" si="15">H37</f>
        <v>0</v>
      </c>
      <c r="J37" s="11">
        <f t="shared" ref="J37" si="16">I37</f>
        <v>0</v>
      </c>
    </row>
    <row r="38" spans="1:15">
      <c r="A38" s="273" t="s">
        <v>204</v>
      </c>
      <c r="B38" s="273"/>
      <c r="C38" s="273"/>
      <c r="D38" s="273"/>
      <c r="E38" s="273"/>
      <c r="F38" s="57" t="s">
        <v>205</v>
      </c>
      <c r="G38" s="11"/>
      <c r="H38" s="32">
        <f t="shared" ref="H38:J39" si="17">G38</f>
        <v>0</v>
      </c>
      <c r="I38" s="11">
        <f t="shared" si="17"/>
        <v>0</v>
      </c>
      <c r="J38" s="11">
        <f t="shared" si="17"/>
        <v>0</v>
      </c>
    </row>
    <row r="39" spans="1:15">
      <c r="A39" s="273" t="s">
        <v>92</v>
      </c>
      <c r="B39" s="273"/>
      <c r="C39" s="273"/>
      <c r="D39" s="273"/>
      <c r="E39" s="273"/>
      <c r="F39" s="57" t="s">
        <v>205</v>
      </c>
      <c r="G39" s="11"/>
      <c r="H39" s="32">
        <f t="shared" si="17"/>
        <v>0</v>
      </c>
      <c r="I39" s="11">
        <f t="shared" si="17"/>
        <v>0</v>
      </c>
      <c r="J39" s="11">
        <f t="shared" si="17"/>
        <v>0</v>
      </c>
    </row>
    <row r="40" spans="1:15">
      <c r="A40" s="273" t="s">
        <v>80</v>
      </c>
      <c r="B40" s="273"/>
      <c r="C40" s="273"/>
      <c r="D40" s="273"/>
      <c r="E40" s="273"/>
      <c r="F40" s="57" t="s">
        <v>205</v>
      </c>
      <c r="G40" s="9">
        <f>SUM(G37:G39)</f>
        <v>0</v>
      </c>
      <c r="H40" s="9">
        <f t="shared" ref="H40:J40" si="18">SUM(H37:H39)</f>
        <v>0</v>
      </c>
      <c r="I40" s="9">
        <f t="shared" si="18"/>
        <v>0</v>
      </c>
      <c r="J40" s="9">
        <f t="shared" si="18"/>
        <v>0</v>
      </c>
      <c r="K40" s="48"/>
      <c r="L40" s="49"/>
      <c r="M40" s="48"/>
      <c r="N40" s="49"/>
      <c r="O40" s="48"/>
    </row>
    <row r="41" spans="1:15">
      <c r="A41" s="273" t="s">
        <v>93</v>
      </c>
      <c r="B41" s="273"/>
      <c r="C41" s="273"/>
      <c r="D41" s="273"/>
      <c r="E41" s="273"/>
      <c r="F41" s="57" t="s">
        <v>205</v>
      </c>
      <c r="G41" s="11"/>
      <c r="H41" s="32">
        <f>G41</f>
        <v>0</v>
      </c>
      <c r="I41" s="51">
        <f>H41</f>
        <v>0</v>
      </c>
      <c r="J41" s="51">
        <f>I41</f>
        <v>0</v>
      </c>
      <c r="K41" s="48"/>
      <c r="L41" s="49"/>
      <c r="M41" s="48"/>
      <c r="N41" s="49"/>
      <c r="O41" s="48"/>
    </row>
    <row r="42" spans="1:15">
      <c r="A42" s="273" t="s">
        <v>94</v>
      </c>
      <c r="B42" s="273"/>
      <c r="C42" s="273"/>
      <c r="D42" s="273"/>
      <c r="E42" s="273"/>
      <c r="F42" s="57" t="s">
        <v>205</v>
      </c>
      <c r="G42" s="9">
        <f>SUM(G40:G41)</f>
        <v>0</v>
      </c>
      <c r="H42" s="9">
        <f>SUM(H40:H41)</f>
        <v>0</v>
      </c>
      <c r="I42" s="9">
        <f t="shared" ref="I42:J42" si="19">SUM(I40:I41)</f>
        <v>0</v>
      </c>
      <c r="J42" s="9">
        <f t="shared" si="19"/>
        <v>0</v>
      </c>
      <c r="K42" s="48"/>
      <c r="L42" s="49"/>
      <c r="M42" s="48"/>
      <c r="N42" s="49"/>
      <c r="O42" s="48"/>
    </row>
    <row r="43" spans="1:15">
      <c r="A43" s="14"/>
      <c r="H43" s="6"/>
      <c r="I43" s="48"/>
      <c r="J43" s="49"/>
      <c r="K43" s="48"/>
      <c r="L43" s="49"/>
      <c r="M43" s="48"/>
      <c r="N43" s="49"/>
      <c r="O43" s="48"/>
    </row>
    <row r="44" spans="1:15">
      <c r="A44" s="273" t="s">
        <v>95</v>
      </c>
      <c r="B44" s="273"/>
      <c r="C44" s="273"/>
      <c r="D44" s="273"/>
      <c r="E44" s="273"/>
      <c r="F44" s="57" t="s">
        <v>205</v>
      </c>
      <c r="G44" s="9">
        <f>G34-G42</f>
        <v>0</v>
      </c>
      <c r="H44" s="9">
        <f>H34-H42</f>
        <v>0</v>
      </c>
      <c r="I44" s="9">
        <f t="shared" ref="I44:J44" si="20">I34-I42</f>
        <v>0</v>
      </c>
      <c r="J44" s="9">
        <f t="shared" si="20"/>
        <v>0</v>
      </c>
      <c r="K44" s="48"/>
      <c r="L44" s="49"/>
      <c r="M44" s="48"/>
      <c r="N44" s="49"/>
      <c r="O44" s="48"/>
    </row>
    <row r="45" spans="1:15">
      <c r="A45" s="273" t="s">
        <v>96</v>
      </c>
      <c r="B45" s="273"/>
      <c r="C45" s="273"/>
      <c r="D45" s="273"/>
      <c r="E45" s="273"/>
      <c r="F45" s="273"/>
      <c r="G45" s="47" t="e">
        <f>G44/G34</f>
        <v>#DIV/0!</v>
      </c>
      <c r="H45" s="47" t="e">
        <f>H44/H34</f>
        <v>#DIV/0!</v>
      </c>
      <c r="I45" s="47" t="e">
        <f t="shared" ref="I45:J45" si="21">I44/I34</f>
        <v>#DIV/0!</v>
      </c>
      <c r="J45" s="47" t="e">
        <f t="shared" si="21"/>
        <v>#DIV/0!</v>
      </c>
      <c r="K45" s="48"/>
      <c r="L45" s="49"/>
      <c r="M45" s="48"/>
      <c r="N45" s="49"/>
      <c r="O45" s="48"/>
    </row>
    <row r="46" spans="1:15">
      <c r="A46" s="14"/>
      <c r="H46" s="26"/>
      <c r="I46" s="48"/>
      <c r="J46" s="49"/>
      <c r="K46" s="48"/>
      <c r="L46" s="49"/>
      <c r="M46" s="48"/>
      <c r="N46" s="49"/>
      <c r="O46" s="48"/>
    </row>
    <row r="47" spans="1:15">
      <c r="A47" s="273" t="s">
        <v>97</v>
      </c>
      <c r="B47" s="273"/>
      <c r="C47" s="273"/>
      <c r="D47" s="273"/>
      <c r="E47" s="273"/>
      <c r="F47" s="57" t="s">
        <v>205</v>
      </c>
      <c r="G47" s="11"/>
      <c r="H47" s="32">
        <f>G47</f>
        <v>0</v>
      </c>
      <c r="I47" s="11">
        <f t="shared" ref="I47:J47" si="22">H47</f>
        <v>0</v>
      </c>
      <c r="J47" s="11">
        <f t="shared" si="22"/>
        <v>0</v>
      </c>
      <c r="K47" s="50"/>
      <c r="L47" s="49"/>
      <c r="M47" s="50"/>
      <c r="N47" s="49"/>
      <c r="O47" s="50"/>
    </row>
    <row r="48" spans="1:15">
      <c r="A48" s="273" t="s">
        <v>99</v>
      </c>
      <c r="B48" s="273"/>
      <c r="C48" s="273"/>
      <c r="D48" s="273"/>
      <c r="E48" s="273"/>
      <c r="F48" s="57" t="s">
        <v>205</v>
      </c>
      <c r="G48" s="11"/>
      <c r="H48" s="32">
        <f>G48</f>
        <v>0</v>
      </c>
      <c r="I48" s="11">
        <f t="shared" ref="I48:J48" si="23">H48</f>
        <v>0</v>
      </c>
      <c r="J48" s="11">
        <f t="shared" si="23"/>
        <v>0</v>
      </c>
      <c r="K48" s="50"/>
      <c r="L48" s="49"/>
      <c r="M48" s="50"/>
      <c r="N48" s="49"/>
      <c r="O48" s="50"/>
    </row>
    <row r="49" spans="1:15">
      <c r="A49" s="273" t="s">
        <v>82</v>
      </c>
      <c r="B49" s="273"/>
      <c r="C49" s="273"/>
      <c r="D49" s="273"/>
      <c r="E49" s="273"/>
      <c r="F49" s="57" t="s">
        <v>205</v>
      </c>
      <c r="G49" s="11">
        <f>G39</f>
        <v>0</v>
      </c>
      <c r="H49" s="11">
        <f>H39</f>
        <v>0</v>
      </c>
      <c r="I49" s="11">
        <f t="shared" ref="I49:J49" si="24">H49</f>
        <v>0</v>
      </c>
      <c r="J49" s="11">
        <f t="shared" si="24"/>
        <v>0</v>
      </c>
      <c r="K49" s="50"/>
      <c r="L49" s="49"/>
      <c r="M49" s="50"/>
      <c r="N49" s="49"/>
      <c r="O49" s="50"/>
    </row>
    <row r="50" spans="1:15">
      <c r="A50" s="273" t="s">
        <v>98</v>
      </c>
      <c r="B50" s="273"/>
      <c r="C50" s="273"/>
      <c r="D50" s="273"/>
      <c r="E50" s="273"/>
      <c r="F50" s="57" t="s">
        <v>205</v>
      </c>
      <c r="G50" s="11">
        <f>SUM(G47:G49)</f>
        <v>0</v>
      </c>
      <c r="H50" s="11">
        <f>SUM(H47:H49)</f>
        <v>0</v>
      </c>
      <c r="I50" s="11">
        <f t="shared" ref="I50:J50" si="25">H50</f>
        <v>0</v>
      </c>
      <c r="J50" s="11">
        <f t="shared" si="25"/>
        <v>0</v>
      </c>
      <c r="K50" s="50"/>
      <c r="L50" s="49"/>
      <c r="M50" s="50"/>
      <c r="N50" s="49"/>
      <c r="O50" s="50"/>
    </row>
    <row r="51" spans="1:15">
      <c r="A51" s="273" t="s">
        <v>83</v>
      </c>
      <c r="B51" s="273"/>
      <c r="C51" s="273"/>
      <c r="D51" s="273"/>
      <c r="E51" s="273"/>
      <c r="F51" s="57" t="s">
        <v>205</v>
      </c>
      <c r="G51" s="9">
        <f>G40-G50</f>
        <v>0</v>
      </c>
      <c r="H51" s="9">
        <f>H40-H50</f>
        <v>0</v>
      </c>
      <c r="I51" s="9">
        <f t="shared" ref="I51:J51" si="26">I40-I50</f>
        <v>0</v>
      </c>
      <c r="J51" s="9">
        <f t="shared" si="26"/>
        <v>0</v>
      </c>
    </row>
    <row r="52" spans="1:15">
      <c r="A52" s="14"/>
      <c r="G52" s="8"/>
    </row>
    <row r="53" spans="1:15" s="8" customFormat="1">
      <c r="A53" s="273" t="s">
        <v>121</v>
      </c>
      <c r="B53" s="293"/>
      <c r="G53" s="38"/>
      <c r="H53" s="38"/>
      <c r="I53" s="38"/>
      <c r="J53" s="38"/>
      <c r="K53" s="38"/>
      <c r="L53" s="38"/>
      <c r="N53" s="34"/>
    </row>
    <row r="54" spans="1:15" ht="15" customHeight="1">
      <c r="A54" s="27"/>
      <c r="B54" s="273" t="s">
        <v>124</v>
      </c>
      <c r="C54" s="273"/>
      <c r="D54" s="273"/>
      <c r="E54" s="273"/>
      <c r="F54" s="273"/>
      <c r="G54" s="52"/>
    </row>
    <row r="55" spans="1:15" ht="15" customHeight="1">
      <c r="A55" s="27"/>
      <c r="B55" s="273" t="s">
        <v>122</v>
      </c>
      <c r="C55" s="273"/>
      <c r="D55" s="273"/>
      <c r="E55" s="273"/>
      <c r="F55" s="273"/>
      <c r="G55" s="113"/>
    </row>
    <row r="56" spans="1:15" ht="15" customHeight="1">
      <c r="A56" s="27"/>
      <c r="B56" s="107"/>
      <c r="C56" s="273" t="s">
        <v>197</v>
      </c>
      <c r="D56" s="273"/>
      <c r="E56" s="273"/>
      <c r="F56" s="273"/>
      <c r="G56" s="52"/>
    </row>
    <row r="57" spans="1:15" ht="15" customHeight="1">
      <c r="A57" s="27"/>
      <c r="B57" s="107"/>
      <c r="C57" s="273" t="s">
        <v>198</v>
      </c>
      <c r="D57" s="273"/>
      <c r="E57" s="273"/>
      <c r="F57" s="273"/>
      <c r="G57" s="52"/>
    </row>
    <row r="58" spans="1:15" ht="15" customHeight="1">
      <c r="A58" s="27"/>
      <c r="B58" s="273" t="s">
        <v>123</v>
      </c>
      <c r="C58" s="273"/>
      <c r="D58" s="273"/>
      <c r="E58" s="273"/>
      <c r="F58" s="273"/>
      <c r="G58" s="52"/>
    </row>
    <row r="59" spans="1:15" ht="15" customHeight="1">
      <c r="A59" s="27"/>
      <c r="B59" s="273" t="s">
        <v>126</v>
      </c>
      <c r="C59" s="273"/>
      <c r="D59" s="273"/>
      <c r="E59" s="273"/>
      <c r="F59" s="273"/>
      <c r="G59" s="52"/>
    </row>
    <row r="62" spans="1:15">
      <c r="H62" s="34"/>
      <c r="I62" s="53"/>
      <c r="J62" s="54"/>
    </row>
    <row r="63" spans="1:15" ht="33.75" customHeight="1">
      <c r="H63" s="278" t="s">
        <v>312</v>
      </c>
      <c r="I63" s="279"/>
      <c r="J63" s="279"/>
    </row>
    <row r="64" spans="1:15">
      <c r="H64" s="34"/>
      <c r="I64" s="53"/>
      <c r="J64" s="54"/>
    </row>
    <row r="65" spans="8:10">
      <c r="H65" s="34"/>
      <c r="I65" s="53"/>
      <c r="J65" s="54"/>
    </row>
    <row r="66" spans="8:10">
      <c r="H66" s="34"/>
      <c r="I66" s="55"/>
      <c r="J66" s="56"/>
    </row>
    <row r="67" spans="8:10">
      <c r="H67" s="49"/>
      <c r="I67" s="110"/>
      <c r="J67" s="111"/>
    </row>
    <row r="68" spans="8:10">
      <c r="H68" s="34"/>
      <c r="I68" s="55"/>
      <c r="J68" s="56"/>
    </row>
    <row r="69" spans="8:10">
      <c r="H69" s="34"/>
      <c r="I69" s="55"/>
      <c r="J69" s="56"/>
    </row>
    <row r="70" spans="8:10">
      <c r="H70" s="34"/>
      <c r="I70" s="53"/>
      <c r="J70" s="54"/>
    </row>
    <row r="71" spans="8:10" ht="30" customHeight="1"/>
    <row r="72" spans="8:10">
      <c r="H72" s="34"/>
      <c r="I72" s="53"/>
      <c r="J72" s="54"/>
    </row>
    <row r="73" spans="8:10">
      <c r="H73" s="34"/>
    </row>
  </sheetData>
  <mergeCells count="49">
    <mergeCell ref="H63:J63"/>
    <mergeCell ref="A1:K1"/>
    <mergeCell ref="A2:K2"/>
    <mergeCell ref="B58:F58"/>
    <mergeCell ref="B59:F59"/>
    <mergeCell ref="D17:F17"/>
    <mergeCell ref="D18:F18"/>
    <mergeCell ref="D19:F19"/>
    <mergeCell ref="D20:F20"/>
    <mergeCell ref="D21:F21"/>
    <mergeCell ref="D22:F22"/>
    <mergeCell ref="D23:F23"/>
    <mergeCell ref="D24:F24"/>
    <mergeCell ref="D25:F25"/>
    <mergeCell ref="D26:F26"/>
    <mergeCell ref="A53:B53"/>
    <mergeCell ref="B54:F54"/>
    <mergeCell ref="B55:F55"/>
    <mergeCell ref="C56:F56"/>
    <mergeCell ref="C57:F57"/>
    <mergeCell ref="A47:E47"/>
    <mergeCell ref="A48:E48"/>
    <mergeCell ref="A49:E49"/>
    <mergeCell ref="A50:E50"/>
    <mergeCell ref="A51:E51"/>
    <mergeCell ref="A42:E42"/>
    <mergeCell ref="A44:E44"/>
    <mergeCell ref="A45:F45"/>
    <mergeCell ref="B27:F27"/>
    <mergeCell ref="B28:F28"/>
    <mergeCell ref="A37:E37"/>
    <mergeCell ref="A38:E38"/>
    <mergeCell ref="A39:E39"/>
    <mergeCell ref="A40:E40"/>
    <mergeCell ref="A41:E41"/>
    <mergeCell ref="A30:F30"/>
    <mergeCell ref="A32:E32"/>
    <mergeCell ref="A33:E33"/>
    <mergeCell ref="A34:E34"/>
    <mergeCell ref="A36:E36"/>
    <mergeCell ref="B16:D16"/>
    <mergeCell ref="F3:H3"/>
    <mergeCell ref="A7:F7"/>
    <mergeCell ref="A8:F8"/>
    <mergeCell ref="A9:F9"/>
    <mergeCell ref="A10:F10"/>
    <mergeCell ref="A12:F12"/>
    <mergeCell ref="A13:F13"/>
    <mergeCell ref="A14:F14"/>
  </mergeCells>
  <pageMargins left="0.47244094488188981" right="0.51181102362204722" top="0.74803149606299213" bottom="0.74803149606299213" header="0.31496062992125984" footer="0.31496062992125984"/>
  <pageSetup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dimension ref="A1:H33"/>
  <sheetViews>
    <sheetView workbookViewId="0">
      <selection activeCell="C2" sqref="C2:E2"/>
    </sheetView>
  </sheetViews>
  <sheetFormatPr defaultRowHeight="15"/>
  <cols>
    <col min="1" max="1" width="3.5703125" customWidth="1"/>
    <col min="2" max="2" width="35" customWidth="1"/>
    <col min="3" max="4" width="13.140625" customWidth="1"/>
    <col min="5" max="5" width="17.140625" customWidth="1"/>
    <col min="6" max="6" width="11.5703125" customWidth="1"/>
    <col min="7" max="7" width="10.7109375" customWidth="1"/>
    <col min="8" max="8" width="12.140625" customWidth="1"/>
  </cols>
  <sheetData>
    <row r="1" spans="1:8">
      <c r="A1" s="131" t="s">
        <v>0</v>
      </c>
      <c r="B1" s="132"/>
      <c r="C1" s="297">
        <f>SUM('Overview-Page 1'!F3:H3)</f>
        <v>0</v>
      </c>
      <c r="D1" s="297"/>
      <c r="E1" s="297"/>
      <c r="F1" s="297"/>
      <c r="G1" s="297"/>
      <c r="H1" s="133" t="s">
        <v>253</v>
      </c>
    </row>
    <row r="2" spans="1:8">
      <c r="A2" s="298" t="s">
        <v>68</v>
      </c>
      <c r="B2" s="299"/>
      <c r="C2" s="302" t="s">
        <v>315</v>
      </c>
      <c r="D2" s="302"/>
      <c r="E2" s="303"/>
      <c r="F2" s="165"/>
      <c r="G2" s="166"/>
      <c r="H2" s="6"/>
    </row>
    <row r="3" spans="1:8">
      <c r="A3" s="6"/>
      <c r="B3" s="6"/>
      <c r="C3" s="6"/>
      <c r="D3" s="6"/>
      <c r="E3" s="6"/>
      <c r="F3" s="167" t="s">
        <v>267</v>
      </c>
      <c r="G3" s="6"/>
      <c r="H3" s="6"/>
    </row>
    <row r="4" spans="1:8">
      <c r="A4" s="300" t="s">
        <v>254</v>
      </c>
      <c r="B4" s="300"/>
      <c r="C4" s="300"/>
      <c r="D4" s="300"/>
      <c r="E4" s="300"/>
      <c r="F4" s="71" t="s">
        <v>51</v>
      </c>
      <c r="G4" s="168">
        <v>0</v>
      </c>
      <c r="H4" s="6"/>
    </row>
    <row r="5" spans="1:8">
      <c r="A5" s="9"/>
      <c r="B5" s="300" t="s">
        <v>255</v>
      </c>
      <c r="C5" s="300"/>
      <c r="D5" s="300"/>
      <c r="E5" s="300"/>
      <c r="F5" s="71" t="s">
        <v>51</v>
      </c>
      <c r="G5" s="168">
        <v>0</v>
      </c>
      <c r="H5" s="6"/>
    </row>
    <row r="6" spans="1:8">
      <c r="A6" s="9"/>
      <c r="B6" s="300" t="s">
        <v>52</v>
      </c>
      <c r="C6" s="300"/>
      <c r="D6" s="300"/>
      <c r="E6" s="300"/>
      <c r="F6" s="71" t="s">
        <v>51</v>
      </c>
      <c r="G6" s="168">
        <v>0</v>
      </c>
      <c r="H6" s="6"/>
    </row>
    <row r="7" spans="1:8">
      <c r="A7" s="9"/>
      <c r="B7" s="300" t="s">
        <v>256</v>
      </c>
      <c r="C7" s="300"/>
      <c r="D7" s="300"/>
      <c r="E7" s="300"/>
      <c r="F7" s="84" t="s">
        <v>268</v>
      </c>
      <c r="G7" s="168">
        <v>0</v>
      </c>
      <c r="H7" s="6"/>
    </row>
    <row r="8" spans="1:8">
      <c r="A8" s="300" t="s">
        <v>257</v>
      </c>
      <c r="B8" s="300"/>
      <c r="C8" s="300"/>
      <c r="D8" s="300"/>
      <c r="E8" s="300"/>
      <c r="F8" s="9"/>
      <c r="G8" s="169">
        <f>SUM(G4-G5)+G6+G7</f>
        <v>0</v>
      </c>
      <c r="H8" s="6"/>
    </row>
    <row r="10" spans="1:8">
      <c r="A10" s="6" t="s">
        <v>269</v>
      </c>
      <c r="B10" s="6"/>
      <c r="C10" s="134">
        <f>E10-2</f>
        <v>-2</v>
      </c>
      <c r="D10" s="134">
        <f>E10-1</f>
        <v>-1</v>
      </c>
      <c r="E10" s="135">
        <f>F1</f>
        <v>0</v>
      </c>
      <c r="F10" s="134">
        <f>E10+1</f>
        <v>1</v>
      </c>
      <c r="G10" s="134">
        <f>E10+2</f>
        <v>2</v>
      </c>
      <c r="H10" s="134">
        <f>E10+3</f>
        <v>3</v>
      </c>
    </row>
    <row r="11" spans="1:8">
      <c r="A11" s="170"/>
      <c r="B11" s="294" t="s">
        <v>41</v>
      </c>
      <c r="C11" s="301"/>
      <c r="D11" s="171"/>
      <c r="E11" s="171"/>
      <c r="F11" s="171"/>
      <c r="G11" s="171"/>
      <c r="H11" s="171"/>
    </row>
    <row r="12" spans="1:8" s="108" customFormat="1">
      <c r="A12" s="172"/>
      <c r="B12" s="173" t="s">
        <v>42</v>
      </c>
      <c r="C12" s="174"/>
      <c r="D12" s="174"/>
      <c r="E12" s="174"/>
      <c r="F12" s="174">
        <v>0</v>
      </c>
      <c r="G12" s="174">
        <v>0</v>
      </c>
      <c r="H12" s="174">
        <v>0</v>
      </c>
    </row>
    <row r="13" spans="1:8">
      <c r="A13" s="175"/>
      <c r="B13" s="173" t="s">
        <v>43</v>
      </c>
      <c r="C13" s="174"/>
      <c r="D13" s="174"/>
      <c r="E13" s="174"/>
      <c r="F13" s="174"/>
      <c r="G13" s="174"/>
      <c r="H13" s="174"/>
    </row>
    <row r="14" spans="1:8">
      <c r="A14" s="6"/>
      <c r="B14" s="176" t="s">
        <v>44</v>
      </c>
      <c r="C14" s="177">
        <f t="shared" ref="C14:H14" si="0">C12+C13</f>
        <v>0</v>
      </c>
      <c r="D14" s="177">
        <f t="shared" si="0"/>
        <v>0</v>
      </c>
      <c r="E14" s="177">
        <f t="shared" si="0"/>
        <v>0</v>
      </c>
      <c r="F14" s="177">
        <f t="shared" si="0"/>
        <v>0</v>
      </c>
      <c r="G14" s="177">
        <f t="shared" si="0"/>
        <v>0</v>
      </c>
      <c r="H14" s="177">
        <f t="shared" si="0"/>
        <v>0</v>
      </c>
    </row>
    <row r="15" spans="1:8">
      <c r="A15" s="178"/>
      <c r="B15" s="179"/>
      <c r="C15" s="171"/>
      <c r="D15" s="171"/>
      <c r="E15" s="171"/>
      <c r="F15" s="171"/>
      <c r="G15" s="171"/>
      <c r="H15" s="171"/>
    </row>
    <row r="16" spans="1:8">
      <c r="A16" s="170"/>
      <c r="B16" s="294" t="s">
        <v>46</v>
      </c>
      <c r="C16" s="294"/>
      <c r="D16" s="180">
        <f>SUM(D10)</f>
        <v>-1</v>
      </c>
      <c r="E16" s="180">
        <f>SUM(E10)</f>
        <v>0</v>
      </c>
      <c r="F16" s="180">
        <f>SUM(F10)</f>
        <v>1</v>
      </c>
      <c r="G16" s="180">
        <f>SUM(G10)</f>
        <v>2</v>
      </c>
      <c r="H16" s="180">
        <f>SUM(H10)</f>
        <v>3</v>
      </c>
    </row>
    <row r="17" spans="1:8">
      <c r="A17" s="172"/>
      <c r="B17" s="173" t="s">
        <v>42</v>
      </c>
      <c r="C17" s="174"/>
      <c r="D17" s="174"/>
      <c r="E17" s="174"/>
      <c r="F17" s="174">
        <v>0</v>
      </c>
      <c r="G17" s="174">
        <v>0</v>
      </c>
      <c r="H17" s="174">
        <v>0</v>
      </c>
    </row>
    <row r="18" spans="1:8">
      <c r="A18" s="175"/>
      <c r="B18" s="173" t="s">
        <v>43</v>
      </c>
      <c r="C18" s="174"/>
      <c r="D18" s="174"/>
      <c r="E18" s="174"/>
      <c r="F18" s="174"/>
      <c r="G18" s="174"/>
      <c r="H18" s="174"/>
    </row>
    <row r="19" spans="1:8">
      <c r="A19" s="6"/>
      <c r="B19" s="176" t="s">
        <v>44</v>
      </c>
      <c r="C19" s="181">
        <f t="shared" ref="C19:H19" si="1">C17+C18</f>
        <v>0</v>
      </c>
      <c r="D19" s="181">
        <f t="shared" si="1"/>
        <v>0</v>
      </c>
      <c r="E19" s="181">
        <f t="shared" si="1"/>
        <v>0</v>
      </c>
      <c r="F19" s="181">
        <f t="shared" si="1"/>
        <v>0</v>
      </c>
      <c r="G19" s="181">
        <f t="shared" si="1"/>
        <v>0</v>
      </c>
      <c r="H19" s="181">
        <f t="shared" si="1"/>
        <v>0</v>
      </c>
    </row>
    <row r="20" spans="1:8">
      <c r="A20" s="172"/>
      <c r="B20" s="182"/>
      <c r="C20" s="171"/>
      <c r="D20" s="171"/>
      <c r="E20" s="171"/>
      <c r="F20" s="171"/>
      <c r="G20" s="171"/>
      <c r="H20" s="171"/>
    </row>
    <row r="21" spans="1:8">
      <c r="A21" s="170"/>
      <c r="B21" s="183" t="s">
        <v>53</v>
      </c>
      <c r="C21" s="184"/>
      <c r="D21" s="185">
        <f>SUM(D10)</f>
        <v>-1</v>
      </c>
      <c r="E21" s="185">
        <f>SUM(E10)</f>
        <v>0</v>
      </c>
      <c r="F21" s="185">
        <f>SUM(F10)</f>
        <v>1</v>
      </c>
      <c r="G21" s="185">
        <f>SUM(G10)</f>
        <v>2</v>
      </c>
      <c r="H21" s="185">
        <f>SUM(H10)</f>
        <v>3</v>
      </c>
    </row>
    <row r="22" spans="1:8">
      <c r="A22" s="186"/>
      <c r="B22" s="187" t="s">
        <v>270</v>
      </c>
      <c r="C22" s="188"/>
      <c r="D22" s="189">
        <f>'Financial Projection- Page 3'!D14+'Financial Projection- Page 3'!D35+'Financial Projection- Page 3'!D62</f>
        <v>0</v>
      </c>
      <c r="E22" s="189">
        <f>'Financial Projection- Page 3'!E14+'Financial Projection- Page 3'!E35+'Financial Projection- Page 3'!E62</f>
        <v>0</v>
      </c>
      <c r="F22" s="189">
        <f>'Financial Projection- Page 3'!F14+'Financial Projection- Page 3'!F35+'Financial Projection- Page 3'!F62</f>
        <v>0</v>
      </c>
      <c r="G22" s="189">
        <f>'Financial Projection- Page 3'!G14+'Financial Projection- Page 3'!G35+'Financial Projection- Page 3'!G62</f>
        <v>0</v>
      </c>
      <c r="H22" s="189">
        <f>'Financial Projection- Page 3'!H14+'Financial Projection- Page 3'!H35+'Financial Projection- Page 3'!H62</f>
        <v>0</v>
      </c>
    </row>
    <row r="23" spans="1:8">
      <c r="A23" s="186"/>
      <c r="B23" s="187" t="s">
        <v>48</v>
      </c>
      <c r="C23" s="188"/>
      <c r="D23" s="190">
        <f>D22*0.2</f>
        <v>0</v>
      </c>
      <c r="E23" s="190">
        <f t="shared" ref="E23:H23" si="2">E22*0.2</f>
        <v>0</v>
      </c>
      <c r="F23" s="190">
        <f t="shared" si="2"/>
        <v>0</v>
      </c>
      <c r="G23" s="190">
        <f t="shared" si="2"/>
        <v>0</v>
      </c>
      <c r="H23" s="190">
        <f t="shared" si="2"/>
        <v>0</v>
      </c>
    </row>
    <row r="24" spans="1:8">
      <c r="A24" s="186"/>
      <c r="B24" s="187" t="s">
        <v>271</v>
      </c>
      <c r="C24" s="188"/>
      <c r="D24" s="191">
        <f>G8</f>
        <v>0</v>
      </c>
      <c r="E24" s="191">
        <f>D24+'Financial Projection- Page 3'!E30+'Financial Projection- Page 3'!E41+'Financial Projection- Page 3'!E56+'Financial Projection- Page 3'!E68</f>
        <v>0</v>
      </c>
      <c r="F24" s="191">
        <f>E24+'Financial Projection- Page 3'!F30+'Financial Projection- Page 3'!F41+'Financial Projection- Page 3'!F56+'Financial Projection- Page 3'!F68</f>
        <v>0</v>
      </c>
      <c r="G24" s="191">
        <f>F24+'Financial Projection- Page 3'!G30+'Financial Projection- Page 3'!G41+'Financial Projection- Page 3'!G56+'Financial Projection- Page 3'!G68</f>
        <v>0</v>
      </c>
      <c r="H24" s="191">
        <f>G24+'Financial Projection- Page 3'!H30+'Financial Projection- Page 3'!H41+'Financial Projection- Page 3'!H56+'Financial Projection- Page 3'!H68</f>
        <v>0</v>
      </c>
    </row>
    <row r="25" spans="1:8">
      <c r="A25" s="186"/>
      <c r="B25" s="295" t="s">
        <v>272</v>
      </c>
      <c r="C25" s="296"/>
      <c r="D25" s="192" t="str">
        <f>IF(D24&gt;D23,"Compliant","Non-Compliant")</f>
        <v>Non-Compliant</v>
      </c>
      <c r="E25" s="192" t="str">
        <f t="shared" ref="E25:H25" si="3">IF(E24&gt;E23,"Compliant","Non-Compliant")</f>
        <v>Non-Compliant</v>
      </c>
      <c r="F25" s="192" t="str">
        <f t="shared" si="3"/>
        <v>Non-Compliant</v>
      </c>
      <c r="G25" s="192" t="str">
        <f t="shared" si="3"/>
        <v>Non-Compliant</v>
      </c>
      <c r="H25" s="192" t="str">
        <f t="shared" si="3"/>
        <v>Non-Compliant</v>
      </c>
    </row>
    <row r="33" spans="6:8" ht="25.5" customHeight="1">
      <c r="F33" s="278" t="s">
        <v>312</v>
      </c>
      <c r="G33" s="279"/>
      <c r="H33" s="279"/>
    </row>
  </sheetData>
  <mergeCells count="13">
    <mergeCell ref="F33:H33"/>
    <mergeCell ref="B16:C16"/>
    <mergeCell ref="B25:C25"/>
    <mergeCell ref="C1:E1"/>
    <mergeCell ref="F1:G1"/>
    <mergeCell ref="A2:B2"/>
    <mergeCell ref="A4:E4"/>
    <mergeCell ref="B5:E5"/>
    <mergeCell ref="B6:E6"/>
    <mergeCell ref="B7:E7"/>
    <mergeCell ref="A8:E8"/>
    <mergeCell ref="B11:C11"/>
    <mergeCell ref="C2:E2"/>
  </mergeCells>
  <conditionalFormatting sqref="F2">
    <cfRule type="containsBlanks" dxfId="8" priority="8">
      <formula>LEN(TRIM(F2))=0</formula>
    </cfRule>
    <cfRule type="containsBlanks" dxfId="7" priority="9">
      <formula>LEN(TRIM(F2))=0</formula>
    </cfRule>
    <cfRule type="containsBlanks" dxfId="6" priority="10">
      <formula>LEN(TRIM(F2))=0</formula>
    </cfRule>
  </conditionalFormatting>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L108"/>
  <sheetViews>
    <sheetView topLeftCell="A4" workbookViewId="0">
      <selection activeCell="G13" sqref="G13:H13"/>
    </sheetView>
  </sheetViews>
  <sheetFormatPr defaultRowHeight="15"/>
  <cols>
    <col min="1" max="1" width="5.28515625" customWidth="1"/>
    <col min="2" max="2" width="39.42578125" customWidth="1"/>
    <col min="3" max="4" width="10.7109375" style="1" customWidth="1"/>
    <col min="5" max="5" width="11" style="1" customWidth="1"/>
    <col min="6" max="6" width="10.7109375" style="1" customWidth="1"/>
    <col min="7" max="7" width="11.5703125" style="1" customWidth="1"/>
    <col min="8" max="8" width="10.7109375" style="1" customWidth="1"/>
    <col min="9" max="9" width="7.28515625" customWidth="1"/>
  </cols>
  <sheetData>
    <row r="1" spans="1:9">
      <c r="A1" s="136" t="s">
        <v>62</v>
      </c>
      <c r="B1" s="136"/>
      <c r="C1" s="137"/>
      <c r="D1" s="137"/>
      <c r="E1" s="137"/>
      <c r="F1" s="133"/>
      <c r="G1" s="137"/>
      <c r="H1" s="138" t="s">
        <v>258</v>
      </c>
    </row>
    <row r="2" spans="1:9">
      <c r="A2" s="206" t="s">
        <v>0</v>
      </c>
      <c r="B2" s="207"/>
      <c r="C2" s="207"/>
      <c r="D2" s="314">
        <f>'[1]Overview-Page 1'!F3</f>
        <v>0</v>
      </c>
      <c r="E2" s="314"/>
      <c r="F2" s="314"/>
      <c r="G2" s="314"/>
      <c r="H2" s="314"/>
    </row>
    <row r="3" spans="1:9">
      <c r="A3" s="208" t="s">
        <v>1</v>
      </c>
      <c r="B3" s="209"/>
      <c r="C3" s="210"/>
      <c r="D3" s="210"/>
      <c r="E3" s="210"/>
      <c r="F3" s="210"/>
      <c r="G3" s="210"/>
      <c r="H3" s="210"/>
    </row>
    <row r="4" spans="1:9" ht="15.75" thickBot="1">
      <c r="A4" s="211" t="s">
        <v>50</v>
      </c>
      <c r="B4" s="212"/>
      <c r="C4" s="213"/>
      <c r="D4" s="213"/>
      <c r="E4" s="214" t="s">
        <v>286</v>
      </c>
      <c r="F4" s="214"/>
      <c r="G4" s="214"/>
      <c r="H4" s="214"/>
    </row>
    <row r="5" spans="1:9" ht="15.75" thickTop="1">
      <c r="A5" s="215" t="s">
        <v>55</v>
      </c>
      <c r="B5" s="216"/>
      <c r="C5" s="216"/>
      <c r="D5" s="217"/>
      <c r="E5" s="217"/>
      <c r="F5" s="217"/>
      <c r="G5" s="218"/>
      <c r="H5" s="219"/>
    </row>
    <row r="6" spans="1:9">
      <c r="A6" s="220"/>
      <c r="B6" s="220"/>
      <c r="C6" s="221" t="s">
        <v>60</v>
      </c>
      <c r="D6" s="221" t="s">
        <v>61</v>
      </c>
      <c r="E6" s="221" t="s">
        <v>2</v>
      </c>
      <c r="F6" s="315" t="s">
        <v>56</v>
      </c>
      <c r="G6" s="316"/>
      <c r="H6" s="316"/>
    </row>
    <row r="7" spans="1:9">
      <c r="A7" s="220"/>
      <c r="B7" s="220"/>
      <c r="C7" s="222" t="s">
        <v>3</v>
      </c>
      <c r="D7" s="222" t="s">
        <v>3</v>
      </c>
      <c r="E7" s="222" t="s">
        <v>4</v>
      </c>
      <c r="F7" s="223" t="s">
        <v>57</v>
      </c>
      <c r="G7" s="223" t="s">
        <v>58</v>
      </c>
      <c r="H7" s="223" t="s">
        <v>59</v>
      </c>
      <c r="I7" s="3"/>
    </row>
    <row r="8" spans="1:9">
      <c r="A8" s="220" t="s">
        <v>287</v>
      </c>
      <c r="C8" s="224">
        <f>'WCS-Page 2'!C10</f>
        <v>-2</v>
      </c>
      <c r="D8" s="224">
        <f>'WCS-Page 2'!D10</f>
        <v>-1</v>
      </c>
      <c r="E8" s="224">
        <f>'WCS-Page 2'!E10</f>
        <v>0</v>
      </c>
      <c r="F8" s="224">
        <f>'WCS-Page 2'!F10</f>
        <v>1</v>
      </c>
      <c r="G8" s="224">
        <f>'WCS-Page 2'!G10</f>
        <v>2</v>
      </c>
      <c r="H8" s="224">
        <f>'WCS-Page 2'!H10</f>
        <v>3</v>
      </c>
    </row>
    <row r="9" spans="1:9" ht="17.25">
      <c r="A9" s="225"/>
      <c r="C9" s="4" t="s">
        <v>132</v>
      </c>
      <c r="D9" s="4" t="s">
        <v>45</v>
      </c>
      <c r="E9" s="226"/>
      <c r="F9" s="226"/>
      <c r="G9" s="226"/>
      <c r="H9" s="226"/>
    </row>
    <row r="10" spans="1:9">
      <c r="A10" s="306" t="s">
        <v>145</v>
      </c>
      <c r="B10" s="307"/>
      <c r="C10" s="219"/>
      <c r="D10" s="219"/>
      <c r="E10" s="219"/>
      <c r="F10" s="227"/>
      <c r="G10" s="219"/>
      <c r="H10" s="219"/>
    </row>
    <row r="11" spans="1:9">
      <c r="A11" s="312" t="s">
        <v>6</v>
      </c>
      <c r="B11" s="307"/>
      <c r="C11" s="228"/>
      <c r="D11" s="228"/>
      <c r="E11" s="228"/>
      <c r="F11" s="228"/>
      <c r="G11" s="229">
        <f>F11*(G$5)+F11</f>
        <v>0</v>
      </c>
      <c r="H11" s="229">
        <f>G11*(G$5)+G11</f>
        <v>0</v>
      </c>
    </row>
    <row r="12" spans="1:9">
      <c r="A12" s="312" t="s">
        <v>7</v>
      </c>
      <c r="B12" s="307"/>
      <c r="C12" s="228"/>
      <c r="D12" s="228"/>
      <c r="E12" s="228"/>
      <c r="F12" s="228"/>
      <c r="G12" s="229">
        <f>F12*(G$5)+F12</f>
        <v>0</v>
      </c>
      <c r="H12" s="229">
        <f>G12*(G$5)+G12</f>
        <v>0</v>
      </c>
    </row>
    <row r="13" spans="1:9">
      <c r="A13" s="312" t="s">
        <v>288</v>
      </c>
      <c r="B13" s="307"/>
      <c r="C13" s="230"/>
      <c r="D13" s="230"/>
      <c r="E13" s="230"/>
      <c r="F13" s="229">
        <f>IF('WCS-Page 2'!D23&lt;'WCS-Page 2'!D24,0,'WCS-Page 2'!D22*0.01)</f>
        <v>0</v>
      </c>
      <c r="G13" s="229">
        <f>IF('WCS-Page 2'!E23&lt;'WCS-Page 2'!E24,0,'WCS-Page 2'!E22*0.01)</f>
        <v>0</v>
      </c>
      <c r="H13" s="229">
        <f>IF('WCS-Page 2'!F23&lt;'WCS-Page 2'!F24,0,'WCS-Page 2'!F22*0.01)</f>
        <v>0</v>
      </c>
    </row>
    <row r="14" spans="1:9">
      <c r="A14" s="312" t="s">
        <v>8</v>
      </c>
      <c r="B14" s="307"/>
      <c r="C14" s="230"/>
      <c r="D14" s="230"/>
      <c r="E14" s="230"/>
      <c r="F14" s="228"/>
      <c r="G14" s="228"/>
      <c r="H14" s="228"/>
    </row>
    <row r="15" spans="1:9">
      <c r="A15" s="306" t="s">
        <v>289</v>
      </c>
      <c r="B15" s="307"/>
      <c r="C15" s="229">
        <f t="shared" ref="C15:E15" si="0">SUM(C11:C12)</f>
        <v>0</v>
      </c>
      <c r="D15" s="229">
        <f t="shared" si="0"/>
        <v>0</v>
      </c>
      <c r="E15" s="229">
        <f t="shared" si="0"/>
        <v>0</v>
      </c>
      <c r="F15" s="229">
        <f>SUM(F11:F14)</f>
        <v>0</v>
      </c>
      <c r="G15" s="229">
        <f t="shared" ref="G15:H15" si="1">SUM(G11:G14)</f>
        <v>0</v>
      </c>
      <c r="H15" s="229">
        <f t="shared" si="1"/>
        <v>0</v>
      </c>
    </row>
    <row r="16" spans="1:9">
      <c r="A16" s="313" t="s">
        <v>9</v>
      </c>
      <c r="B16" s="307"/>
      <c r="C16" s="229"/>
      <c r="D16" s="229"/>
      <c r="E16" s="229"/>
      <c r="F16" s="229"/>
      <c r="G16" s="229"/>
      <c r="H16" s="229"/>
    </row>
    <row r="17" spans="1:9">
      <c r="A17" s="312" t="s">
        <v>290</v>
      </c>
      <c r="B17" s="307"/>
      <c r="C17" s="231"/>
      <c r="D17" s="231"/>
      <c r="E17" s="231"/>
      <c r="F17" s="232"/>
      <c r="G17" s="230">
        <f>F17*(G$5/100)+F17</f>
        <v>0</v>
      </c>
      <c r="H17" s="230">
        <f>G17*(G$5/100)+G17</f>
        <v>0</v>
      </c>
    </row>
    <row r="18" spans="1:9">
      <c r="A18" s="312" t="s">
        <v>10</v>
      </c>
      <c r="B18" s="307"/>
      <c r="C18" s="231"/>
      <c r="D18" s="231"/>
      <c r="E18" s="231"/>
      <c r="F18" s="231"/>
      <c r="G18" s="228"/>
      <c r="H18" s="228"/>
    </row>
    <row r="19" spans="1:9">
      <c r="A19" s="312" t="s">
        <v>11</v>
      </c>
      <c r="B19" s="307"/>
      <c r="C19" s="231"/>
      <c r="D19" s="231"/>
      <c r="E19" s="231"/>
      <c r="F19" s="231"/>
      <c r="G19" s="231"/>
      <c r="H19" s="231"/>
    </row>
    <row r="20" spans="1:9">
      <c r="A20" s="306" t="s">
        <v>12</v>
      </c>
      <c r="B20" s="307"/>
      <c r="C20" s="229">
        <f t="shared" ref="C20:H20" si="2">SUM(C17:C19)</f>
        <v>0</v>
      </c>
      <c r="D20" s="229">
        <f t="shared" si="2"/>
        <v>0</v>
      </c>
      <c r="E20" s="229">
        <f t="shared" si="2"/>
        <v>0</v>
      </c>
      <c r="F20" s="229">
        <f t="shared" si="2"/>
        <v>0</v>
      </c>
      <c r="G20" s="229">
        <f t="shared" si="2"/>
        <v>0</v>
      </c>
      <c r="H20" s="229">
        <f t="shared" si="2"/>
        <v>0</v>
      </c>
    </row>
    <row r="21" spans="1:9">
      <c r="A21" s="308" t="s">
        <v>316</v>
      </c>
      <c r="B21" s="309"/>
      <c r="C21" s="232"/>
      <c r="D21" s="232"/>
      <c r="E21" s="232"/>
      <c r="F21" s="233">
        <f t="shared" ref="F21:H21" si="3">F15-F20</f>
        <v>0</v>
      </c>
      <c r="G21" s="233">
        <f t="shared" si="3"/>
        <v>0</v>
      </c>
      <c r="H21" s="233">
        <f t="shared" si="3"/>
        <v>0</v>
      </c>
    </row>
    <row r="22" spans="1:9">
      <c r="A22" s="234"/>
      <c r="B22" s="235"/>
      <c r="C22" s="236"/>
      <c r="D22" s="236"/>
      <c r="E22" s="236"/>
      <c r="F22" s="236"/>
      <c r="G22" s="236"/>
      <c r="H22" s="236"/>
    </row>
    <row r="23" spans="1:9">
      <c r="A23" s="306" t="s">
        <v>13</v>
      </c>
      <c r="B23" s="307"/>
      <c r="C23" s="2"/>
      <c r="D23" s="2"/>
      <c r="E23" s="2"/>
      <c r="F23" s="2"/>
      <c r="G23" s="2"/>
      <c r="H23" s="2"/>
    </row>
    <row r="24" spans="1:9">
      <c r="A24" s="313" t="s">
        <v>5</v>
      </c>
      <c r="B24" s="307"/>
      <c r="C24" s="229"/>
      <c r="D24" s="229"/>
      <c r="E24" s="229"/>
      <c r="F24" s="229"/>
      <c r="G24" s="229"/>
      <c r="H24" s="229"/>
    </row>
    <row r="25" spans="1:9">
      <c r="A25" s="313" t="s">
        <v>291</v>
      </c>
      <c r="B25" s="307"/>
      <c r="C25" s="229"/>
      <c r="D25" s="229"/>
      <c r="E25" s="229"/>
      <c r="F25" s="229"/>
      <c r="G25" s="229"/>
      <c r="H25" s="229"/>
    </row>
    <row r="26" spans="1:9">
      <c r="A26" s="312" t="s">
        <v>14</v>
      </c>
      <c r="B26" s="307"/>
      <c r="C26" s="228"/>
      <c r="D26" s="228"/>
      <c r="E26" s="228"/>
      <c r="F26" s="228"/>
      <c r="G26" s="229">
        <f t="shared" ref="G26:G40" si="4">F26*(G$5)+F26</f>
        <v>0</v>
      </c>
      <c r="H26" s="229">
        <f t="shared" ref="H26:H40" si="5">G26*(G$5)+G26</f>
        <v>0</v>
      </c>
    </row>
    <row r="27" spans="1:9">
      <c r="A27" s="312" t="s">
        <v>15</v>
      </c>
      <c r="B27" s="307"/>
      <c r="C27" s="228"/>
      <c r="D27" s="228"/>
      <c r="E27" s="228"/>
      <c r="F27" s="228"/>
      <c r="G27" s="229">
        <f t="shared" si="4"/>
        <v>0</v>
      </c>
      <c r="H27" s="229">
        <f t="shared" si="5"/>
        <v>0</v>
      </c>
    </row>
    <row r="28" spans="1:9">
      <c r="A28" s="312" t="s">
        <v>16</v>
      </c>
      <c r="B28" s="307"/>
      <c r="C28" s="228"/>
      <c r="D28" s="228"/>
      <c r="E28" s="228"/>
      <c r="F28" s="228"/>
      <c r="G28" s="229">
        <f t="shared" si="4"/>
        <v>0</v>
      </c>
      <c r="H28" s="229">
        <f t="shared" si="5"/>
        <v>0</v>
      </c>
    </row>
    <row r="29" spans="1:9">
      <c r="A29" s="312" t="s">
        <v>17</v>
      </c>
      <c r="B29" s="307"/>
      <c r="C29" s="228"/>
      <c r="D29" s="228"/>
      <c r="E29" s="228"/>
      <c r="F29" s="228"/>
      <c r="G29" s="229">
        <f t="shared" si="4"/>
        <v>0</v>
      </c>
      <c r="H29" s="229">
        <f t="shared" si="5"/>
        <v>0</v>
      </c>
    </row>
    <row r="30" spans="1:9">
      <c r="A30" s="312" t="s">
        <v>19</v>
      </c>
      <c r="B30" s="307"/>
      <c r="C30" s="228"/>
      <c r="D30" s="228"/>
      <c r="E30" s="228"/>
      <c r="F30" s="228"/>
      <c r="G30" s="229">
        <f>F30*(G$5)+F30</f>
        <v>0</v>
      </c>
      <c r="H30" s="229">
        <f>G30*(G$5)+G30</f>
        <v>0</v>
      </c>
    </row>
    <row r="31" spans="1:9">
      <c r="A31" s="312" t="s">
        <v>21</v>
      </c>
      <c r="B31" s="307"/>
      <c r="C31" s="228"/>
      <c r="D31" s="228"/>
      <c r="E31" s="228"/>
      <c r="F31" s="228"/>
      <c r="G31" s="228"/>
      <c r="H31" s="228"/>
      <c r="I31" s="2"/>
    </row>
    <row r="32" spans="1:9">
      <c r="A32" s="312" t="s">
        <v>22</v>
      </c>
      <c r="B32" s="307"/>
      <c r="C32" s="228"/>
      <c r="D32" s="228"/>
      <c r="E32" s="228"/>
      <c r="F32" s="228"/>
      <c r="G32" s="228"/>
      <c r="H32" s="228"/>
    </row>
    <row r="33" spans="1:9">
      <c r="A33" s="312" t="s">
        <v>23</v>
      </c>
      <c r="B33" s="307"/>
      <c r="C33" s="230"/>
      <c r="D33" s="230"/>
      <c r="E33" s="230"/>
      <c r="F33" s="228"/>
      <c r="G33" s="228"/>
      <c r="H33" s="228"/>
    </row>
    <row r="34" spans="1:9">
      <c r="A34" s="312" t="s">
        <v>292</v>
      </c>
      <c r="B34" s="307"/>
      <c r="C34" s="228"/>
      <c r="D34" s="228"/>
      <c r="E34" s="228"/>
      <c r="F34" s="228"/>
      <c r="G34" s="229">
        <f>F34*(G$5)+F34</f>
        <v>0</v>
      </c>
      <c r="H34" s="229">
        <f>G34*(G$5)+G34</f>
        <v>0</v>
      </c>
    </row>
    <row r="35" spans="1:9">
      <c r="A35" s="312" t="s">
        <v>293</v>
      </c>
      <c r="B35" s="307"/>
      <c r="C35" s="230"/>
      <c r="D35" s="230"/>
      <c r="E35" s="230"/>
      <c r="F35" s="229">
        <f>0.1*(F26+F27+F28+F29+F30+F34)</f>
        <v>0</v>
      </c>
      <c r="G35" s="229">
        <f t="shared" ref="G35:H35" si="6">0.1*(G26+G27+G28+G29+G30+G34)</f>
        <v>0</v>
      </c>
      <c r="H35" s="229">
        <f t="shared" si="6"/>
        <v>0</v>
      </c>
    </row>
    <row r="36" spans="1:9">
      <c r="A36" s="237"/>
      <c r="B36" s="238" t="s">
        <v>294</v>
      </c>
      <c r="C36" s="229">
        <f>SUM(C26:C35)</f>
        <v>0</v>
      </c>
      <c r="D36" s="229">
        <f t="shared" ref="D36:H36" si="7">SUM(D26:D35)</f>
        <v>0</v>
      </c>
      <c r="E36" s="229">
        <f t="shared" si="7"/>
        <v>0</v>
      </c>
      <c r="F36" s="229">
        <f t="shared" si="7"/>
        <v>0</v>
      </c>
      <c r="G36" s="229">
        <f t="shared" si="7"/>
        <v>0</v>
      </c>
      <c r="H36" s="229">
        <f t="shared" si="7"/>
        <v>0</v>
      </c>
    </row>
    <row r="37" spans="1:9">
      <c r="A37" s="313" t="s">
        <v>295</v>
      </c>
      <c r="B37" s="307"/>
      <c r="C37" s="229"/>
      <c r="D37" s="229"/>
      <c r="E37" s="229"/>
      <c r="F37" s="229"/>
      <c r="G37" s="229"/>
      <c r="H37" s="229"/>
    </row>
    <row r="38" spans="1:9">
      <c r="A38" s="312" t="s">
        <v>14</v>
      </c>
      <c r="B38" s="307"/>
      <c r="C38" s="228"/>
      <c r="D38" s="228"/>
      <c r="E38" s="228"/>
      <c r="F38" s="228"/>
      <c r="G38" s="229">
        <f t="shared" ref="G38" si="8">F38*(G$5)+F38</f>
        <v>0</v>
      </c>
      <c r="H38" s="229">
        <f t="shared" ref="H38" si="9">G38*(G$5)+G38</f>
        <v>0</v>
      </c>
    </row>
    <row r="39" spans="1:9">
      <c r="A39" s="312" t="s">
        <v>18</v>
      </c>
      <c r="B39" s="307"/>
      <c r="C39" s="228"/>
      <c r="D39" s="228"/>
      <c r="E39" s="228"/>
      <c r="F39" s="228"/>
      <c r="G39" s="229">
        <f t="shared" si="4"/>
        <v>0</v>
      </c>
      <c r="H39" s="229">
        <f t="shared" si="5"/>
        <v>0</v>
      </c>
    </row>
    <row r="40" spans="1:9">
      <c r="A40" s="312" t="s">
        <v>20</v>
      </c>
      <c r="B40" s="307"/>
      <c r="C40" s="228"/>
      <c r="D40" s="228"/>
      <c r="E40" s="228"/>
      <c r="F40" s="228"/>
      <c r="G40" s="229">
        <f t="shared" si="4"/>
        <v>0</v>
      </c>
      <c r="H40" s="229">
        <f t="shared" si="5"/>
        <v>0</v>
      </c>
    </row>
    <row r="41" spans="1:9">
      <c r="A41" s="312" t="s">
        <v>21</v>
      </c>
      <c r="B41" s="307"/>
      <c r="C41" s="228"/>
      <c r="D41" s="228"/>
      <c r="E41" s="228"/>
      <c r="F41" s="228"/>
      <c r="G41" s="228"/>
      <c r="H41" s="228"/>
      <c r="I41" s="2"/>
    </row>
    <row r="42" spans="1:9">
      <c r="A42" s="312" t="s">
        <v>22</v>
      </c>
      <c r="B42" s="307"/>
      <c r="C42" s="228"/>
      <c r="D42" s="228"/>
      <c r="E42" s="228"/>
      <c r="F42" s="228"/>
      <c r="G42" s="228"/>
      <c r="H42" s="228"/>
    </row>
    <row r="43" spans="1:9">
      <c r="A43" s="312" t="s">
        <v>23</v>
      </c>
      <c r="B43" s="307"/>
      <c r="C43" s="230"/>
      <c r="D43" s="230"/>
      <c r="E43" s="230"/>
      <c r="F43" s="228"/>
      <c r="G43" s="228"/>
      <c r="H43" s="228"/>
    </row>
    <row r="44" spans="1:9">
      <c r="A44" s="312" t="s">
        <v>292</v>
      </c>
      <c r="B44" s="307"/>
      <c r="C44" s="228"/>
      <c r="D44" s="228"/>
      <c r="E44" s="228"/>
      <c r="F44" s="228"/>
      <c r="G44" s="229">
        <f>F44*(G$5)+F44</f>
        <v>0</v>
      </c>
      <c r="H44" s="229">
        <f>G44*(G$5)+G44</f>
        <v>0</v>
      </c>
    </row>
    <row r="45" spans="1:9">
      <c r="A45" s="312" t="s">
        <v>293</v>
      </c>
      <c r="B45" s="307"/>
      <c r="C45" s="230"/>
      <c r="D45" s="230"/>
      <c r="E45" s="230"/>
      <c r="F45" s="229">
        <f>0.1*(F38+F39+F40+F44)</f>
        <v>0</v>
      </c>
      <c r="G45" s="229">
        <f t="shared" ref="G45:H45" si="10">0.1*(G38+G39+G40+G44)</f>
        <v>0</v>
      </c>
      <c r="H45" s="229">
        <f t="shared" si="10"/>
        <v>0</v>
      </c>
    </row>
    <row r="46" spans="1:9">
      <c r="A46" s="237"/>
      <c r="B46" s="238" t="s">
        <v>296</v>
      </c>
      <c r="C46" s="229">
        <f>SUM(C38:C45)</f>
        <v>0</v>
      </c>
      <c r="D46" s="229">
        <f t="shared" ref="D46:H46" si="11">SUM(D38:D45)</f>
        <v>0</v>
      </c>
      <c r="E46" s="229">
        <f t="shared" si="11"/>
        <v>0</v>
      </c>
      <c r="F46" s="229">
        <f t="shared" si="11"/>
        <v>0</v>
      </c>
      <c r="G46" s="229">
        <f t="shared" si="11"/>
        <v>0</v>
      </c>
      <c r="H46" s="229">
        <f t="shared" si="11"/>
        <v>0</v>
      </c>
    </row>
    <row r="47" spans="1:9">
      <c r="A47" s="306" t="s">
        <v>24</v>
      </c>
      <c r="B47" s="307"/>
      <c r="C47" s="229">
        <f>C36+C46</f>
        <v>0</v>
      </c>
      <c r="D47" s="229">
        <f t="shared" ref="D47:H47" si="12">D36+D46</f>
        <v>0</v>
      </c>
      <c r="E47" s="229">
        <f t="shared" si="12"/>
        <v>0</v>
      </c>
      <c r="F47" s="229">
        <f t="shared" si="12"/>
        <v>0</v>
      </c>
      <c r="G47" s="229">
        <f t="shared" si="12"/>
        <v>0</v>
      </c>
      <c r="H47" s="229">
        <f t="shared" si="12"/>
        <v>0</v>
      </c>
    </row>
    <row r="48" spans="1:9">
      <c r="A48" s="313" t="s">
        <v>9</v>
      </c>
      <c r="B48" s="307"/>
      <c r="C48" s="229"/>
      <c r="D48" s="229"/>
      <c r="E48" s="229"/>
      <c r="F48" s="229"/>
      <c r="G48" s="229"/>
      <c r="H48" s="229"/>
    </row>
    <row r="49" spans="1:8">
      <c r="A49" s="312" t="s">
        <v>297</v>
      </c>
      <c r="B49" s="307"/>
      <c r="C49" s="228"/>
      <c r="D49" s="228"/>
      <c r="E49" s="228"/>
      <c r="F49" s="230"/>
      <c r="G49" s="230"/>
      <c r="H49" s="230"/>
    </row>
    <row r="50" spans="1:8">
      <c r="A50" s="312" t="s">
        <v>25</v>
      </c>
      <c r="B50" s="307"/>
      <c r="C50" s="231"/>
      <c r="D50" s="231"/>
      <c r="E50" s="231"/>
      <c r="F50" s="231"/>
      <c r="G50" s="228"/>
      <c r="H50" s="228"/>
    </row>
    <row r="51" spans="1:8">
      <c r="A51" s="312" t="s">
        <v>26</v>
      </c>
      <c r="B51" s="307"/>
      <c r="C51" s="231"/>
      <c r="D51" s="231"/>
      <c r="E51" s="231"/>
      <c r="F51" s="231"/>
      <c r="G51" s="231"/>
      <c r="H51" s="231"/>
    </row>
    <row r="52" spans="1:8">
      <c r="A52" s="312" t="s">
        <v>27</v>
      </c>
      <c r="B52" s="307"/>
      <c r="C52" s="231"/>
      <c r="D52" s="231"/>
      <c r="E52" s="231"/>
      <c r="F52" s="231"/>
      <c r="G52" s="231"/>
      <c r="H52" s="231"/>
    </row>
    <row r="53" spans="1:8">
      <c r="A53" s="312" t="s">
        <v>92</v>
      </c>
      <c r="B53" s="307"/>
      <c r="C53" s="231"/>
      <c r="D53" s="231"/>
      <c r="E53" s="231"/>
      <c r="F53" s="231"/>
      <c r="G53" s="231"/>
      <c r="H53" s="231"/>
    </row>
    <row r="54" spans="1:8">
      <c r="A54" s="312" t="s">
        <v>298</v>
      </c>
      <c r="B54" s="307"/>
      <c r="C54" s="231"/>
      <c r="D54" s="231"/>
      <c r="E54" s="231"/>
      <c r="F54" s="231"/>
      <c r="G54" s="231"/>
      <c r="H54" s="231"/>
    </row>
    <row r="55" spans="1:8">
      <c r="A55" s="312" t="s">
        <v>299</v>
      </c>
      <c r="B55" s="307"/>
      <c r="C55" s="231"/>
      <c r="D55" s="231"/>
      <c r="E55" s="231"/>
      <c r="F55" s="231"/>
      <c r="G55" s="231"/>
      <c r="H55" s="231"/>
    </row>
    <row r="56" spans="1:8">
      <c r="A56" s="312" t="s">
        <v>300</v>
      </c>
      <c r="B56" s="307"/>
      <c r="C56" s="231"/>
      <c r="D56" s="231"/>
      <c r="E56" s="231"/>
      <c r="F56" s="231"/>
      <c r="G56" s="231"/>
      <c r="H56" s="231"/>
    </row>
    <row r="57" spans="1:8">
      <c r="A57" s="312" t="s">
        <v>301</v>
      </c>
      <c r="B57" s="307"/>
      <c r="C57" s="231"/>
      <c r="D57" s="231"/>
      <c r="E57" s="231"/>
      <c r="F57" s="231"/>
      <c r="G57" s="231"/>
      <c r="H57" s="231"/>
    </row>
    <row r="58" spans="1:8">
      <c r="A58" s="312" t="s">
        <v>302</v>
      </c>
      <c r="B58" s="307"/>
      <c r="C58" s="231"/>
      <c r="D58" s="231"/>
      <c r="E58" s="231"/>
      <c r="F58" s="231"/>
      <c r="G58" s="228"/>
      <c r="H58" s="228"/>
    </row>
    <row r="59" spans="1:8">
      <c r="A59" s="312" t="s">
        <v>303</v>
      </c>
      <c r="B59" s="307"/>
      <c r="C59" s="231"/>
      <c r="D59" s="231"/>
      <c r="E59" s="231"/>
      <c r="F59" s="231"/>
      <c r="G59" s="228"/>
      <c r="H59" s="228"/>
    </row>
    <row r="60" spans="1:8">
      <c r="A60" s="317" t="s">
        <v>304</v>
      </c>
      <c r="B60" s="305"/>
      <c r="C60" s="239">
        <f>C58+C56+C54+C53</f>
        <v>0</v>
      </c>
      <c r="D60" s="239">
        <f t="shared" ref="D60:H60" si="13">D58+D56+D54+D53</f>
        <v>0</v>
      </c>
      <c r="E60" s="239">
        <f t="shared" si="13"/>
        <v>0</v>
      </c>
      <c r="F60" s="239">
        <f t="shared" si="13"/>
        <v>0</v>
      </c>
      <c r="G60" s="239">
        <f t="shared" si="13"/>
        <v>0</v>
      </c>
      <c r="H60" s="239">
        <f t="shared" si="13"/>
        <v>0</v>
      </c>
    </row>
    <row r="61" spans="1:8">
      <c r="A61" s="317" t="s">
        <v>305</v>
      </c>
      <c r="B61" s="305"/>
      <c r="C61" s="239">
        <f>SUM(C49:C52)+C55+C57+C59</f>
        <v>0</v>
      </c>
      <c r="D61" s="239">
        <f t="shared" ref="D61:H61" si="14">SUM(D49:D52)+D55+D57+D59</f>
        <v>0</v>
      </c>
      <c r="E61" s="239">
        <f t="shared" si="14"/>
        <v>0</v>
      </c>
      <c r="F61" s="239">
        <f t="shared" si="14"/>
        <v>0</v>
      </c>
      <c r="G61" s="239">
        <f t="shared" si="14"/>
        <v>0</v>
      </c>
      <c r="H61" s="239">
        <f t="shared" si="14"/>
        <v>0</v>
      </c>
    </row>
    <row r="62" spans="1:8">
      <c r="A62" s="306" t="s">
        <v>317</v>
      </c>
      <c r="B62" s="307"/>
      <c r="C62" s="239">
        <f>SUM(C49:C59)</f>
        <v>0</v>
      </c>
      <c r="D62" s="239">
        <f t="shared" ref="D62:H62" si="15">SUM(D49:D59)</f>
        <v>0</v>
      </c>
      <c r="E62" s="239">
        <f t="shared" si="15"/>
        <v>0</v>
      </c>
      <c r="F62" s="239">
        <f t="shared" si="15"/>
        <v>0</v>
      </c>
      <c r="G62" s="239">
        <f t="shared" si="15"/>
        <v>0</v>
      </c>
      <c r="H62" s="239">
        <f t="shared" si="15"/>
        <v>0</v>
      </c>
    </row>
    <row r="63" spans="1:8">
      <c r="A63" s="308" t="s">
        <v>306</v>
      </c>
      <c r="B63" s="309"/>
      <c r="C63" s="232"/>
      <c r="D63" s="232"/>
      <c r="E63" s="232"/>
      <c r="F63" s="233">
        <f t="shared" ref="F63:H63" si="16">F36-F60</f>
        <v>0</v>
      </c>
      <c r="G63" s="233">
        <f t="shared" si="16"/>
        <v>0</v>
      </c>
      <c r="H63" s="233">
        <f t="shared" si="16"/>
        <v>0</v>
      </c>
    </row>
    <row r="64" spans="1:8">
      <c r="A64" s="308" t="s">
        <v>307</v>
      </c>
      <c r="B64" s="309"/>
      <c r="C64" s="232"/>
      <c r="D64" s="232"/>
      <c r="E64" s="232"/>
      <c r="F64" s="233">
        <f t="shared" ref="F64:H64" si="17">F46-F61</f>
        <v>0</v>
      </c>
      <c r="G64" s="233">
        <f t="shared" si="17"/>
        <v>0</v>
      </c>
      <c r="H64" s="233">
        <f t="shared" si="17"/>
        <v>0</v>
      </c>
    </row>
    <row r="65" spans="1:8">
      <c r="A65" s="308" t="s">
        <v>54</v>
      </c>
      <c r="B65" s="309"/>
      <c r="C65" s="232"/>
      <c r="D65" s="232"/>
      <c r="E65" s="232"/>
      <c r="F65" s="233">
        <f t="shared" ref="F65:H65" si="18">F47-F62</f>
        <v>0</v>
      </c>
      <c r="G65" s="233">
        <f t="shared" si="18"/>
        <v>0</v>
      </c>
      <c r="H65" s="233">
        <f t="shared" si="18"/>
        <v>0</v>
      </c>
    </row>
    <row r="66" spans="1:8">
      <c r="A66" s="235"/>
      <c r="B66" s="235"/>
      <c r="C66" s="2"/>
      <c r="D66" s="2"/>
      <c r="E66" s="2"/>
      <c r="F66" s="2"/>
      <c r="G66" s="2"/>
      <c r="H66" s="2"/>
    </row>
    <row r="67" spans="1:8">
      <c r="A67" s="306" t="s">
        <v>29</v>
      </c>
      <c r="B67" s="307"/>
      <c r="C67" s="2"/>
      <c r="D67" s="2"/>
      <c r="E67" s="2"/>
      <c r="F67" s="2"/>
      <c r="G67" s="2"/>
      <c r="H67" s="2"/>
    </row>
    <row r="68" spans="1:8">
      <c r="A68" s="313" t="s">
        <v>5</v>
      </c>
      <c r="B68" s="307"/>
      <c r="C68" s="229"/>
      <c r="D68" s="229"/>
      <c r="E68" s="229"/>
      <c r="F68" s="229"/>
      <c r="G68" s="229"/>
      <c r="H68" s="229"/>
    </row>
    <row r="69" spans="1:8">
      <c r="A69" s="304" t="s">
        <v>14</v>
      </c>
      <c r="B69" s="305"/>
      <c r="C69" s="228"/>
      <c r="D69" s="228"/>
      <c r="E69" s="228"/>
      <c r="F69" s="228"/>
      <c r="G69" s="229">
        <f t="shared" ref="G69:G74" si="19">F69*(G$5)+F69</f>
        <v>0</v>
      </c>
      <c r="H69" s="229">
        <f t="shared" ref="H69:H74" si="20">G69*(G$5)+G69</f>
        <v>0</v>
      </c>
    </row>
    <row r="70" spans="1:8">
      <c r="A70" s="304" t="s">
        <v>30</v>
      </c>
      <c r="B70" s="305"/>
      <c r="C70" s="228"/>
      <c r="D70" s="228"/>
      <c r="E70" s="228"/>
      <c r="F70" s="228"/>
      <c r="G70" s="229">
        <f t="shared" si="19"/>
        <v>0</v>
      </c>
      <c r="H70" s="229">
        <f t="shared" si="20"/>
        <v>0</v>
      </c>
    </row>
    <row r="71" spans="1:8">
      <c r="A71" s="304" t="s">
        <v>31</v>
      </c>
      <c r="B71" s="305"/>
      <c r="C71" s="228"/>
      <c r="D71" s="228"/>
      <c r="E71" s="228"/>
      <c r="F71" s="228"/>
      <c r="G71" s="229">
        <f t="shared" si="19"/>
        <v>0</v>
      </c>
      <c r="H71" s="229">
        <f t="shared" si="20"/>
        <v>0</v>
      </c>
    </row>
    <row r="72" spans="1:8">
      <c r="A72" s="304" t="s">
        <v>32</v>
      </c>
      <c r="B72" s="305"/>
      <c r="C72" s="228"/>
      <c r="D72" s="228"/>
      <c r="E72" s="228"/>
      <c r="F72" s="228"/>
      <c r="G72" s="229">
        <f t="shared" si="19"/>
        <v>0</v>
      </c>
      <c r="H72" s="229">
        <f t="shared" si="20"/>
        <v>0</v>
      </c>
    </row>
    <row r="73" spans="1:8">
      <c r="A73" s="304" t="s">
        <v>33</v>
      </c>
      <c r="B73" s="305"/>
      <c r="C73" s="228"/>
      <c r="D73" s="228"/>
      <c r="E73" s="228"/>
      <c r="F73" s="228"/>
      <c r="G73" s="229">
        <f t="shared" si="19"/>
        <v>0</v>
      </c>
      <c r="H73" s="229">
        <f t="shared" si="20"/>
        <v>0</v>
      </c>
    </row>
    <row r="74" spans="1:8">
      <c r="A74" s="304" t="s">
        <v>34</v>
      </c>
      <c r="B74" s="305"/>
      <c r="C74" s="228"/>
      <c r="D74" s="228"/>
      <c r="E74" s="228"/>
      <c r="F74" s="228"/>
      <c r="G74" s="229">
        <f t="shared" si="19"/>
        <v>0</v>
      </c>
      <c r="H74" s="229">
        <f t="shared" si="20"/>
        <v>0</v>
      </c>
    </row>
    <row r="75" spans="1:8">
      <c r="A75" s="304" t="s">
        <v>21</v>
      </c>
      <c r="B75" s="305"/>
      <c r="C75" s="228"/>
      <c r="D75" s="228"/>
      <c r="E75" s="228"/>
      <c r="F75" s="228"/>
      <c r="G75" s="228"/>
      <c r="H75" s="228"/>
    </row>
    <row r="76" spans="1:8" ht="15" customHeight="1">
      <c r="A76" s="304" t="s">
        <v>22</v>
      </c>
      <c r="B76" s="305"/>
      <c r="C76" s="229">
        <f>'WCS-Page 2'!C18</f>
        <v>0</v>
      </c>
      <c r="D76" s="229">
        <f>'WCS-Page 2'!D18</f>
        <v>0</v>
      </c>
      <c r="E76" s="229">
        <f>'WCS-Page 2'!E18</f>
        <v>0</v>
      </c>
      <c r="F76" s="229">
        <f>'WCS-Page 2'!F18</f>
        <v>0</v>
      </c>
      <c r="G76" s="229">
        <f>'WCS-Page 2'!G18</f>
        <v>0</v>
      </c>
      <c r="H76" s="229">
        <f>'WCS-Page 2'!H18</f>
        <v>0</v>
      </c>
    </row>
    <row r="77" spans="1:8">
      <c r="A77" s="304" t="s">
        <v>23</v>
      </c>
      <c r="B77" s="305"/>
      <c r="C77" s="230"/>
      <c r="D77" s="230"/>
      <c r="E77" s="230"/>
      <c r="F77" s="228"/>
      <c r="G77" s="228"/>
      <c r="H77" s="228"/>
    </row>
    <row r="78" spans="1:8">
      <c r="A78" s="304" t="s">
        <v>35</v>
      </c>
      <c r="B78" s="305"/>
      <c r="C78" s="228"/>
      <c r="D78" s="228"/>
      <c r="E78" s="228"/>
      <c r="F78" s="228"/>
      <c r="G78" s="228"/>
      <c r="H78" s="228"/>
    </row>
    <row r="79" spans="1:8">
      <c r="A79" s="304" t="s">
        <v>292</v>
      </c>
      <c r="B79" s="305"/>
      <c r="C79" s="228"/>
      <c r="D79" s="228"/>
      <c r="E79" s="228"/>
      <c r="F79" s="228"/>
      <c r="G79" s="229">
        <f>F79*(G$5)+F79</f>
        <v>0</v>
      </c>
      <c r="H79" s="229">
        <f>G79*(G$5)+G79</f>
        <v>0</v>
      </c>
    </row>
    <row r="80" spans="1:8">
      <c r="A80" s="304" t="s">
        <v>293</v>
      </c>
      <c r="B80" s="305"/>
      <c r="C80" s="230"/>
      <c r="D80" s="230"/>
      <c r="E80" s="230"/>
      <c r="F80" s="229">
        <f>0.1*(F69+F70+F71+F72+F73+F79)</f>
        <v>0</v>
      </c>
      <c r="G80" s="229">
        <f t="shared" ref="G80:H80" si="21">0.1*(G69+G70+G71+G72+G73+G79)</f>
        <v>0</v>
      </c>
      <c r="H80" s="229">
        <f t="shared" si="21"/>
        <v>0</v>
      </c>
    </row>
    <row r="81" spans="1:12">
      <c r="A81" s="306" t="s">
        <v>36</v>
      </c>
      <c r="B81" s="307"/>
      <c r="C81" s="229">
        <f t="shared" ref="C81:H81" si="22">SUM(C69:C80)</f>
        <v>0</v>
      </c>
      <c r="D81" s="229">
        <f t="shared" si="22"/>
        <v>0</v>
      </c>
      <c r="E81" s="229">
        <f t="shared" si="22"/>
        <v>0</v>
      </c>
      <c r="F81" s="229">
        <f t="shared" si="22"/>
        <v>0</v>
      </c>
      <c r="G81" s="229">
        <f t="shared" si="22"/>
        <v>0</v>
      </c>
      <c r="H81" s="229">
        <f t="shared" si="22"/>
        <v>0</v>
      </c>
    </row>
    <row r="82" spans="1:12">
      <c r="A82" s="313" t="s">
        <v>37</v>
      </c>
      <c r="B82" s="307"/>
      <c r="C82" s="229"/>
      <c r="D82" s="229"/>
      <c r="E82" s="229"/>
      <c r="F82" s="229"/>
      <c r="G82" s="229"/>
      <c r="H82" s="229"/>
    </row>
    <row r="83" spans="1:12">
      <c r="A83" s="304" t="s">
        <v>308</v>
      </c>
      <c r="B83" s="305"/>
      <c r="C83" s="228"/>
      <c r="D83" s="228"/>
      <c r="E83" s="228"/>
      <c r="F83" s="230"/>
      <c r="G83" s="230"/>
      <c r="H83" s="230"/>
    </row>
    <row r="84" spans="1:12">
      <c r="A84" s="304" t="s">
        <v>25</v>
      </c>
      <c r="B84" s="305"/>
      <c r="C84" s="231"/>
      <c r="D84" s="231"/>
      <c r="E84" s="231"/>
      <c r="F84" s="231"/>
      <c r="G84" s="228"/>
      <c r="H84" s="228"/>
    </row>
    <row r="85" spans="1:12">
      <c r="A85" s="304" t="s">
        <v>38</v>
      </c>
      <c r="B85" s="305"/>
      <c r="C85" s="231"/>
      <c r="D85" s="231"/>
      <c r="E85" s="231"/>
      <c r="F85" s="231"/>
      <c r="G85" s="228"/>
      <c r="H85" s="228"/>
    </row>
    <row r="86" spans="1:12">
      <c r="A86" s="304" t="s">
        <v>27</v>
      </c>
      <c r="B86" s="305"/>
      <c r="C86" s="231"/>
      <c r="D86" s="231"/>
      <c r="E86" s="231"/>
      <c r="F86" s="231"/>
      <c r="G86" s="231"/>
      <c r="H86" s="231"/>
    </row>
    <row r="87" spans="1:12">
      <c r="A87" s="304" t="s">
        <v>28</v>
      </c>
      <c r="B87" s="305"/>
      <c r="C87" s="231"/>
      <c r="D87" s="231"/>
      <c r="E87" s="231"/>
      <c r="F87" s="231"/>
      <c r="G87" s="231"/>
      <c r="H87" s="231"/>
    </row>
    <row r="88" spans="1:12">
      <c r="A88" s="304" t="s">
        <v>309</v>
      </c>
      <c r="B88" s="305"/>
      <c r="C88" s="239">
        <f>'WCS-Page 2'!C19</f>
        <v>0</v>
      </c>
      <c r="D88" s="239">
        <f>'WCS-Page 2'!D19</f>
        <v>0</v>
      </c>
      <c r="E88" s="239">
        <f>'WCS-Page 2'!E19</f>
        <v>0</v>
      </c>
      <c r="F88" s="239">
        <f>'WCS-Page 2'!F19</f>
        <v>0</v>
      </c>
      <c r="G88" s="239">
        <f>'WCS-Page 2'!G19</f>
        <v>0</v>
      </c>
      <c r="H88" s="239">
        <f>'WCS-Page 2'!H19</f>
        <v>0</v>
      </c>
    </row>
    <row r="89" spans="1:12">
      <c r="A89" s="304" t="s">
        <v>39</v>
      </c>
      <c r="B89" s="305"/>
      <c r="C89" s="240"/>
      <c r="D89" s="240"/>
      <c r="E89" s="240"/>
      <c r="F89" s="240"/>
      <c r="G89" s="228"/>
      <c r="H89" s="228"/>
    </row>
    <row r="90" spans="1:12">
      <c r="A90" s="306" t="s">
        <v>318</v>
      </c>
      <c r="B90" s="307"/>
      <c r="C90" s="239">
        <f>SUM(C83:C89)</f>
        <v>0</v>
      </c>
      <c r="D90" s="239">
        <f t="shared" ref="D90:E90" si="23">SUM(D83:D89)</f>
        <v>0</v>
      </c>
      <c r="E90" s="239">
        <f t="shared" si="23"/>
        <v>0</v>
      </c>
      <c r="F90" s="239">
        <f t="shared" ref="F90:H90" si="24">SUM(F84:F89)</f>
        <v>0</v>
      </c>
      <c r="G90" s="239">
        <f t="shared" si="24"/>
        <v>0</v>
      </c>
      <c r="H90" s="239">
        <f t="shared" si="24"/>
        <v>0</v>
      </c>
    </row>
    <row r="91" spans="1:12">
      <c r="A91" s="308" t="s">
        <v>153</v>
      </c>
      <c r="B91" s="309"/>
      <c r="C91" s="232"/>
      <c r="D91" s="232"/>
      <c r="E91" s="232"/>
      <c r="F91" s="233">
        <f t="shared" ref="F91:H91" si="25">F81-F90</f>
        <v>0</v>
      </c>
      <c r="G91" s="233">
        <f t="shared" si="25"/>
        <v>0</v>
      </c>
      <c r="H91" s="233">
        <f t="shared" si="25"/>
        <v>0</v>
      </c>
    </row>
    <row r="92" spans="1:12">
      <c r="A92" s="238"/>
      <c r="B92" s="238"/>
      <c r="C92" s="229"/>
      <c r="D92" s="229"/>
      <c r="E92" s="229"/>
      <c r="F92" s="229"/>
      <c r="G92" s="229"/>
      <c r="H92" s="229"/>
    </row>
    <row r="93" spans="1:12">
      <c r="A93" s="308" t="s">
        <v>49</v>
      </c>
      <c r="B93" s="309"/>
      <c r="C93" s="241">
        <f>-C15+C20-C47+C62-C81+C90</f>
        <v>0</v>
      </c>
      <c r="D93" s="241">
        <f t="shared" ref="D93:E93" si="26">-D15+D20-D47+D62-D81+D90</f>
        <v>0</v>
      </c>
      <c r="E93" s="241">
        <f t="shared" si="26"/>
        <v>0</v>
      </c>
      <c r="F93" s="230"/>
      <c r="G93" s="230"/>
      <c r="H93" s="230"/>
      <c r="J93" s="2"/>
      <c r="K93" s="2"/>
      <c r="L93" s="2"/>
    </row>
    <row r="94" spans="1:12">
      <c r="A94" s="235"/>
      <c r="B94" s="235"/>
      <c r="C94" s="2"/>
      <c r="D94" s="2"/>
      <c r="E94" s="2"/>
      <c r="F94" s="2"/>
      <c r="G94" s="2"/>
      <c r="H94" s="2"/>
    </row>
    <row r="95" spans="1:12">
      <c r="A95" s="220"/>
      <c r="B95" s="220"/>
      <c r="C95" s="242"/>
      <c r="D95" s="242"/>
      <c r="E95" s="242"/>
      <c r="F95" s="242"/>
      <c r="G95" s="242"/>
      <c r="H95" s="242"/>
    </row>
    <row r="96" spans="1:12">
      <c r="A96" s="220"/>
      <c r="B96" s="220"/>
      <c r="C96" s="242"/>
      <c r="D96" s="242"/>
      <c r="E96" s="242"/>
      <c r="F96" s="242"/>
      <c r="G96" s="242"/>
      <c r="H96" s="242"/>
    </row>
    <row r="97" spans="1:10">
      <c r="A97" s="310" t="s">
        <v>154</v>
      </c>
      <c r="B97" s="311"/>
      <c r="C97" s="311"/>
      <c r="D97" s="311"/>
      <c r="E97" s="311"/>
      <c r="F97" s="311"/>
      <c r="G97" s="311"/>
      <c r="H97" s="311"/>
    </row>
    <row r="98" spans="1:10">
      <c r="A98" s="311"/>
      <c r="B98" s="311"/>
      <c r="C98" s="311"/>
      <c r="D98" s="311"/>
      <c r="E98" s="311"/>
      <c r="F98" s="311"/>
      <c r="G98" s="311"/>
      <c r="H98" s="311"/>
    </row>
    <row r="99" spans="1:10">
      <c r="A99" s="311"/>
      <c r="B99" s="311"/>
      <c r="C99" s="311"/>
      <c r="D99" s="311"/>
      <c r="E99" s="311"/>
      <c r="F99" s="311"/>
      <c r="G99" s="311"/>
      <c r="H99" s="311"/>
    </row>
    <row r="102" spans="1:10" ht="17.25">
      <c r="A102" s="4" t="s">
        <v>40</v>
      </c>
      <c r="B102" s="264" t="s">
        <v>310</v>
      </c>
      <c r="C102" s="264"/>
      <c r="D102" s="264"/>
      <c r="E102" s="264"/>
      <c r="F102" s="264"/>
      <c r="G102" s="264"/>
      <c r="H102" s="264"/>
    </row>
    <row r="103" spans="1:10" ht="17.25">
      <c r="A103" s="4" t="s">
        <v>45</v>
      </c>
      <c r="B103" s="264" t="s">
        <v>67</v>
      </c>
      <c r="C103" s="264"/>
      <c r="D103" s="264"/>
      <c r="E103" s="264"/>
      <c r="F103" s="264"/>
      <c r="G103" s="264"/>
      <c r="H103" s="264"/>
    </row>
    <row r="104" spans="1:10" ht="17.25">
      <c r="A104" s="4" t="s">
        <v>47</v>
      </c>
      <c r="B104" t="s">
        <v>311</v>
      </c>
    </row>
    <row r="105" spans="1:10" ht="17.25">
      <c r="A105" s="4" t="s">
        <v>65</v>
      </c>
      <c r="B105" t="s">
        <v>63</v>
      </c>
    </row>
    <row r="106" spans="1:10" ht="17.25">
      <c r="A106" s="4" t="s">
        <v>66</v>
      </c>
      <c r="B106" t="s">
        <v>64</v>
      </c>
    </row>
    <row r="108" spans="1:10" ht="26.25" customHeight="1">
      <c r="G108" s="278" t="s">
        <v>312</v>
      </c>
      <c r="H108" s="278"/>
      <c r="I108" s="278"/>
      <c r="J108" s="278"/>
    </row>
  </sheetData>
  <mergeCells count="85">
    <mergeCell ref="G108:J108"/>
    <mergeCell ref="A69:B69"/>
    <mergeCell ref="A70:B70"/>
    <mergeCell ref="A71:B71"/>
    <mergeCell ref="A72:B72"/>
    <mergeCell ref="A74:B74"/>
    <mergeCell ref="A73:B73"/>
    <mergeCell ref="A75:B75"/>
    <mergeCell ref="A76:B76"/>
    <mergeCell ref="A77:B77"/>
    <mergeCell ref="A78:B78"/>
    <mergeCell ref="A79:B79"/>
    <mergeCell ref="A80:B80"/>
    <mergeCell ref="A81:B81"/>
    <mergeCell ref="A82:B82"/>
    <mergeCell ref="A83:B83"/>
    <mergeCell ref="A61:B61"/>
    <mergeCell ref="A62:B62"/>
    <mergeCell ref="A63:B63"/>
    <mergeCell ref="A64:B64"/>
    <mergeCell ref="A68:B68"/>
    <mergeCell ref="A65:B65"/>
    <mergeCell ref="A67:B67"/>
    <mergeCell ref="A37:B37"/>
    <mergeCell ref="A38:B38"/>
    <mergeCell ref="A39:B39"/>
    <mergeCell ref="A40:B40"/>
    <mergeCell ref="A60:B60"/>
    <mergeCell ref="A58:B58"/>
    <mergeCell ref="A59:B59"/>
    <mergeCell ref="A47:B47"/>
    <mergeCell ref="A52:B52"/>
    <mergeCell ref="A41:B41"/>
    <mergeCell ref="A42:B42"/>
    <mergeCell ref="A43:B43"/>
    <mergeCell ref="A44:B44"/>
    <mergeCell ref="A45:B45"/>
    <mergeCell ref="A54:B54"/>
    <mergeCell ref="A55:B55"/>
    <mergeCell ref="A56:B56"/>
    <mergeCell ref="A57:B57"/>
    <mergeCell ref="A48:B48"/>
    <mergeCell ref="A49:B49"/>
    <mergeCell ref="A50:B50"/>
    <mergeCell ref="A51:B51"/>
    <mergeCell ref="A53:B53"/>
    <mergeCell ref="A32:B32"/>
    <mergeCell ref="A33:B33"/>
    <mergeCell ref="A34:B34"/>
    <mergeCell ref="A35:B35"/>
    <mergeCell ref="A26:B26"/>
    <mergeCell ref="A27:B27"/>
    <mergeCell ref="A28:B28"/>
    <mergeCell ref="A29:B29"/>
    <mergeCell ref="A30:B30"/>
    <mergeCell ref="A31:B31"/>
    <mergeCell ref="D2:H2"/>
    <mergeCell ref="F6:H6"/>
    <mergeCell ref="A10:B10"/>
    <mergeCell ref="A11:B11"/>
    <mergeCell ref="A12:B12"/>
    <mergeCell ref="A19:B19"/>
    <mergeCell ref="A24:B24"/>
    <mergeCell ref="A25:B25"/>
    <mergeCell ref="A13:B13"/>
    <mergeCell ref="A14:B14"/>
    <mergeCell ref="A16:B16"/>
    <mergeCell ref="A17:B17"/>
    <mergeCell ref="A18:B18"/>
    <mergeCell ref="A20:B20"/>
    <mergeCell ref="A21:B21"/>
    <mergeCell ref="A23:B23"/>
    <mergeCell ref="A15:B15"/>
    <mergeCell ref="A84:B84"/>
    <mergeCell ref="A85:B85"/>
    <mergeCell ref="A86:B86"/>
    <mergeCell ref="A87:B87"/>
    <mergeCell ref="A88:B88"/>
    <mergeCell ref="A89:B89"/>
    <mergeCell ref="B103:H103"/>
    <mergeCell ref="A90:B90"/>
    <mergeCell ref="A91:B91"/>
    <mergeCell ref="A93:B93"/>
    <mergeCell ref="A97:H99"/>
    <mergeCell ref="B102:H102"/>
  </mergeCells>
  <pageMargins left="0.15748031496062992" right="0.31496062992125984" top="0.35433070866141736" bottom="0.39370078740157483" header="0.31496062992125984" footer="0.31496062992125984"/>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I17"/>
  <sheetViews>
    <sheetView workbookViewId="0">
      <selection sqref="A1:I2"/>
    </sheetView>
  </sheetViews>
  <sheetFormatPr defaultRowHeight="15"/>
  <cols>
    <col min="1" max="1" width="4.7109375" customWidth="1"/>
    <col min="6" max="6" width="19.7109375" customWidth="1"/>
  </cols>
  <sheetData>
    <row r="1" spans="1:9">
      <c r="D1" s="267"/>
      <c r="E1" s="267"/>
      <c r="F1" s="267"/>
      <c r="G1" s="267"/>
      <c r="I1" s="139" t="s">
        <v>259</v>
      </c>
    </row>
    <row r="2" spans="1:9">
      <c r="B2" s="318" t="s">
        <v>260</v>
      </c>
      <c r="C2" s="318"/>
    </row>
    <row r="3" spans="1:9" ht="45" customHeight="1">
      <c r="A3" s="81" t="s">
        <v>156</v>
      </c>
      <c r="B3" s="261"/>
      <c r="C3" s="261"/>
      <c r="D3" s="261"/>
      <c r="E3" s="261"/>
      <c r="F3" s="261"/>
      <c r="G3" s="261"/>
      <c r="H3" s="261"/>
      <c r="I3" s="261"/>
    </row>
    <row r="4" spans="1:9" ht="45" customHeight="1">
      <c r="A4" s="81" t="s">
        <v>157</v>
      </c>
      <c r="B4" s="261"/>
      <c r="C4" s="261"/>
      <c r="D4" s="261"/>
      <c r="E4" s="261"/>
      <c r="F4" s="261"/>
      <c r="G4" s="261"/>
      <c r="H4" s="261"/>
      <c r="I4" s="261"/>
    </row>
    <row r="5" spans="1:9" ht="45" customHeight="1">
      <c r="A5" s="81" t="s">
        <v>158</v>
      </c>
      <c r="B5" s="261"/>
      <c r="C5" s="261"/>
      <c r="D5" s="261"/>
      <c r="E5" s="261"/>
      <c r="F5" s="261"/>
      <c r="G5" s="261"/>
      <c r="H5" s="261"/>
      <c r="I5" s="261"/>
    </row>
    <row r="6" spans="1:9" ht="45" customHeight="1">
      <c r="A6" s="81" t="s">
        <v>159</v>
      </c>
      <c r="B6" s="261"/>
      <c r="C6" s="261"/>
      <c r="D6" s="261"/>
      <c r="E6" s="261"/>
      <c r="F6" s="261"/>
      <c r="G6" s="261"/>
      <c r="H6" s="261"/>
      <c r="I6" s="261"/>
    </row>
    <row r="7" spans="1:9" ht="45" customHeight="1">
      <c r="A7" s="81" t="s">
        <v>160</v>
      </c>
      <c r="B7" s="261"/>
      <c r="C7" s="261"/>
      <c r="D7" s="261"/>
      <c r="E7" s="261"/>
      <c r="F7" s="261"/>
      <c r="G7" s="261"/>
      <c r="H7" s="261"/>
      <c r="I7" s="261"/>
    </row>
    <row r="8" spans="1:9" ht="45" customHeight="1">
      <c r="A8" s="81" t="s">
        <v>161</v>
      </c>
      <c r="B8" s="261"/>
      <c r="C8" s="261"/>
      <c r="D8" s="261"/>
      <c r="E8" s="261"/>
      <c r="F8" s="261"/>
      <c r="G8" s="261"/>
      <c r="H8" s="261"/>
      <c r="I8" s="261"/>
    </row>
    <row r="9" spans="1:9" ht="45" customHeight="1">
      <c r="A9" s="81" t="s">
        <v>162</v>
      </c>
      <c r="B9" s="261"/>
      <c r="C9" s="261"/>
      <c r="D9" s="261"/>
      <c r="E9" s="261"/>
      <c r="F9" s="261"/>
      <c r="G9" s="261"/>
      <c r="H9" s="261"/>
      <c r="I9" s="261"/>
    </row>
    <row r="10" spans="1:9" ht="45" customHeight="1">
      <c r="A10" s="81" t="s">
        <v>163</v>
      </c>
      <c r="B10" s="261"/>
      <c r="C10" s="261"/>
      <c r="D10" s="261"/>
      <c r="E10" s="261"/>
      <c r="F10" s="261"/>
      <c r="G10" s="261"/>
      <c r="H10" s="261"/>
      <c r="I10" s="261"/>
    </row>
    <row r="11" spans="1:9" ht="45" customHeight="1">
      <c r="A11" s="81" t="s">
        <v>164</v>
      </c>
      <c r="B11" s="261"/>
      <c r="C11" s="261"/>
      <c r="D11" s="261"/>
      <c r="E11" s="261"/>
      <c r="F11" s="261"/>
      <c r="G11" s="261"/>
      <c r="H11" s="261"/>
      <c r="I11" s="261"/>
    </row>
    <row r="12" spans="1:9" ht="45" customHeight="1">
      <c r="A12" s="81" t="s">
        <v>165</v>
      </c>
      <c r="B12" s="261"/>
      <c r="C12" s="261"/>
      <c r="D12" s="261"/>
      <c r="E12" s="261"/>
      <c r="F12" s="261"/>
      <c r="G12" s="261"/>
      <c r="H12" s="261"/>
      <c r="I12" s="261"/>
    </row>
    <row r="13" spans="1:9" ht="45" customHeight="1">
      <c r="A13" s="81" t="s">
        <v>166</v>
      </c>
      <c r="B13" s="261"/>
      <c r="C13" s="261"/>
      <c r="D13" s="261"/>
      <c r="E13" s="261"/>
      <c r="F13" s="261"/>
      <c r="G13" s="261"/>
      <c r="H13" s="261"/>
      <c r="I13" s="261"/>
    </row>
    <row r="14" spans="1:9" ht="45" customHeight="1">
      <c r="A14" s="81" t="s">
        <v>167</v>
      </c>
      <c r="B14" s="261"/>
      <c r="C14" s="261"/>
      <c r="D14" s="261"/>
      <c r="E14" s="261"/>
      <c r="F14" s="261"/>
      <c r="G14" s="261"/>
      <c r="H14" s="261"/>
      <c r="I14" s="261"/>
    </row>
    <row r="15" spans="1:9" ht="45" customHeight="1">
      <c r="A15" s="81" t="s">
        <v>168</v>
      </c>
      <c r="B15" s="261"/>
      <c r="C15" s="261"/>
      <c r="D15" s="261"/>
      <c r="E15" s="261"/>
      <c r="F15" s="261"/>
      <c r="G15" s="261"/>
      <c r="H15" s="261"/>
      <c r="I15" s="261"/>
    </row>
    <row r="16" spans="1:9" ht="45" customHeight="1">
      <c r="A16" s="81" t="s">
        <v>169</v>
      </c>
      <c r="B16" s="261"/>
      <c r="C16" s="261"/>
      <c r="D16" s="261"/>
      <c r="E16" s="261"/>
      <c r="F16" s="261"/>
      <c r="G16" s="261"/>
      <c r="H16" s="261"/>
      <c r="I16" s="261"/>
    </row>
    <row r="17" spans="1:9" ht="45" customHeight="1">
      <c r="A17" s="81" t="s">
        <v>170</v>
      </c>
      <c r="B17" s="261"/>
      <c r="C17" s="261"/>
      <c r="D17" s="261"/>
      <c r="E17" s="261"/>
      <c r="F17" s="261"/>
      <c r="G17" s="261"/>
      <c r="H17" s="261"/>
      <c r="I17" s="261"/>
    </row>
  </sheetData>
  <mergeCells count="17">
    <mergeCell ref="B14:I14"/>
    <mergeCell ref="B15:I15"/>
    <mergeCell ref="B16:I16"/>
    <mergeCell ref="B17:I17"/>
    <mergeCell ref="B8:I8"/>
    <mergeCell ref="B9:I9"/>
    <mergeCell ref="B10:I10"/>
    <mergeCell ref="B11:I11"/>
    <mergeCell ref="B12:I12"/>
    <mergeCell ref="B13:I13"/>
    <mergeCell ref="B7:I7"/>
    <mergeCell ref="D1:G1"/>
    <mergeCell ref="B3:I3"/>
    <mergeCell ref="B4:I4"/>
    <mergeCell ref="B5:I5"/>
    <mergeCell ref="B6:I6"/>
    <mergeCell ref="B2:C2"/>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I44"/>
  <sheetViews>
    <sheetView tabSelected="1" topLeftCell="A7" workbookViewId="0">
      <selection activeCell="H32" sqref="H32"/>
    </sheetView>
  </sheetViews>
  <sheetFormatPr defaultRowHeight="15"/>
  <cols>
    <col min="1" max="1" width="43.85546875" customWidth="1"/>
    <col min="2" max="2" width="10.140625" customWidth="1"/>
    <col min="3" max="5" width="12" customWidth="1"/>
  </cols>
  <sheetData>
    <row r="1" spans="1:9">
      <c r="D1" s="140"/>
      <c r="E1" s="139" t="s">
        <v>261</v>
      </c>
    </row>
    <row r="2" spans="1:9">
      <c r="A2" s="140" t="s">
        <v>262</v>
      </c>
      <c r="E2" s="139"/>
    </row>
    <row r="3" spans="1:9">
      <c r="A3" s="57"/>
      <c r="B3" s="57"/>
      <c r="C3" s="57" t="str">
        <f>'Financial Projection- Page 3'!F7</f>
        <v>Rate year 1</v>
      </c>
      <c r="D3" s="57" t="str">
        <f>'Financial Projection- Page 3'!G7</f>
        <v>Rate year 2</v>
      </c>
      <c r="E3" s="57" t="str">
        <f>'Financial Projection- Page 3'!H7</f>
        <v>Rate year 3</v>
      </c>
    </row>
    <row r="4" spans="1:9">
      <c r="A4" s="57" t="s">
        <v>102</v>
      </c>
      <c r="B4" s="57"/>
      <c r="C4" s="84">
        <f>'WCS-Page 2'!F10</f>
        <v>1</v>
      </c>
      <c r="D4" s="84">
        <f>'WCS-Page 2'!G10</f>
        <v>2</v>
      </c>
      <c r="E4" s="84">
        <f>'WCS-Page 2'!H10</f>
        <v>3</v>
      </c>
    </row>
    <row r="5" spans="1:9">
      <c r="A5" s="57" t="s">
        <v>151</v>
      </c>
      <c r="B5" s="57"/>
      <c r="C5" s="58"/>
      <c r="D5" s="57"/>
      <c r="E5" s="57"/>
    </row>
    <row r="6" spans="1:9">
      <c r="A6" s="59" t="s">
        <v>103</v>
      </c>
      <c r="B6" s="57"/>
      <c r="C6" s="58">
        <f>'Financial Projection- Page 3'!F21</f>
        <v>0</v>
      </c>
      <c r="D6" s="58">
        <f>'Financial Projection- Page 3'!G21</f>
        <v>0</v>
      </c>
      <c r="E6" s="58">
        <f>'Financial Projection- Page 3'!H21</f>
        <v>0</v>
      </c>
      <c r="F6" s="254"/>
    </row>
    <row r="7" spans="1:9">
      <c r="A7" s="59" t="s">
        <v>104</v>
      </c>
      <c r="B7" s="57"/>
      <c r="C7" s="57">
        <f>'Overview-Page 1'!H10</f>
        <v>0</v>
      </c>
      <c r="D7" s="57">
        <f>C7</f>
        <v>0</v>
      </c>
      <c r="E7" s="57">
        <f>D7</f>
        <v>0</v>
      </c>
    </row>
    <row r="8" spans="1:9">
      <c r="A8" s="193" t="s">
        <v>115</v>
      </c>
      <c r="B8" s="194"/>
      <c r="C8" s="252" t="e">
        <f>C6/C7/4</f>
        <v>#DIV/0!</v>
      </c>
      <c r="D8" s="252" t="e">
        <f>D6/D7/4</f>
        <v>#DIV/0!</v>
      </c>
      <c r="E8" s="252" t="e">
        <f>E6/E7/4</f>
        <v>#DIV/0!</v>
      </c>
    </row>
    <row r="9" spans="1:9">
      <c r="A9" s="60" t="s">
        <v>280</v>
      </c>
      <c r="B9" s="57"/>
      <c r="C9" s="58"/>
      <c r="D9" s="58"/>
      <c r="E9" s="58"/>
    </row>
    <row r="10" spans="1:9">
      <c r="A10" s="246" t="s">
        <v>282</v>
      </c>
      <c r="B10" s="84" t="s">
        <v>321</v>
      </c>
      <c r="C10" s="58">
        <f>'Financial Projection- Page 3'!F15</f>
        <v>0</v>
      </c>
      <c r="D10" s="58">
        <f>'Financial Projection- Page 3'!G15</f>
        <v>0</v>
      </c>
      <c r="E10" s="58">
        <f>'Financial Projection- Page 3'!H15</f>
        <v>0</v>
      </c>
      <c r="G10" s="247"/>
      <c r="H10" s="247"/>
      <c r="I10" s="247"/>
    </row>
    <row r="11" spans="1:9">
      <c r="A11" s="246" t="s">
        <v>281</v>
      </c>
      <c r="B11" s="84" t="s">
        <v>322</v>
      </c>
      <c r="C11" s="58">
        <f>'Financial Projection- Page 3'!F65</f>
        <v>0</v>
      </c>
      <c r="D11" s="58">
        <f>'Financial Projection- Page 3'!G65</f>
        <v>0</v>
      </c>
      <c r="E11" s="58">
        <f>'Financial Projection- Page 3'!H65</f>
        <v>0</v>
      </c>
      <c r="G11" s="247"/>
      <c r="H11" s="247"/>
      <c r="I11" s="247"/>
    </row>
    <row r="12" spans="1:9">
      <c r="A12" s="246" t="s">
        <v>105</v>
      </c>
      <c r="B12" s="84" t="s">
        <v>323</v>
      </c>
      <c r="C12" s="58">
        <f>'Financial Projection- Page 3'!F56+'Financial Projection- Page 3'!F57</f>
        <v>0</v>
      </c>
      <c r="D12" s="58">
        <f>'Financial Projection- Page 3'!G56+'Financial Projection- Page 3'!G57</f>
        <v>0</v>
      </c>
      <c r="E12" s="58">
        <f>'Financial Projection- Page 3'!H56+'Financial Projection- Page 3'!H57</f>
        <v>0</v>
      </c>
      <c r="G12" s="247"/>
      <c r="H12" s="247"/>
      <c r="I12" s="247"/>
    </row>
    <row r="13" spans="1:9">
      <c r="A13" s="246" t="s">
        <v>319</v>
      </c>
      <c r="B13" s="84" t="s">
        <v>324</v>
      </c>
      <c r="C13" s="58">
        <f>'Financial Projection- Page 3'!F53</f>
        <v>0</v>
      </c>
      <c r="D13" s="58">
        <f>'Financial Projection- Page 3'!G53</f>
        <v>0</v>
      </c>
      <c r="E13" s="58">
        <f>'Financial Projection- Page 3'!H53</f>
        <v>0</v>
      </c>
      <c r="G13" s="247"/>
      <c r="H13" s="247"/>
      <c r="I13" s="247"/>
    </row>
    <row r="14" spans="1:9">
      <c r="A14" s="59" t="s">
        <v>283</v>
      </c>
      <c r="B14" s="84" t="s">
        <v>325</v>
      </c>
      <c r="C14" s="58">
        <f>SUM(C9:C13)</f>
        <v>0</v>
      </c>
      <c r="D14" s="58">
        <f t="shared" ref="D14:E14" si="0">SUM(D9:D13)</f>
        <v>0</v>
      </c>
      <c r="E14" s="58">
        <f t="shared" si="0"/>
        <v>0</v>
      </c>
      <c r="G14" s="248"/>
      <c r="H14" s="248"/>
      <c r="I14" s="248"/>
    </row>
    <row r="15" spans="1:9">
      <c r="A15" s="59" t="s">
        <v>284</v>
      </c>
      <c r="B15" s="255" t="s">
        <v>326</v>
      </c>
      <c r="C15" s="86" t="e">
        <f>C14/C11</f>
        <v>#DIV/0!</v>
      </c>
      <c r="D15" s="86" t="e">
        <f t="shared" ref="D15:E15" si="1">D14/D11</f>
        <v>#DIV/0!</v>
      </c>
      <c r="E15" s="86" t="e">
        <f t="shared" si="1"/>
        <v>#DIV/0!</v>
      </c>
      <c r="G15" s="249"/>
      <c r="H15" s="249"/>
      <c r="I15" s="249"/>
    </row>
    <row r="16" spans="1:9">
      <c r="A16" s="59" t="s">
        <v>320</v>
      </c>
      <c r="B16" s="255" t="s">
        <v>327</v>
      </c>
      <c r="C16" s="253" t="e">
        <f>C32</f>
        <v>#DIV/0!</v>
      </c>
      <c r="D16" s="253" t="e">
        <f t="shared" ref="D16:E16" si="2">D32</f>
        <v>#DIV/0!</v>
      </c>
      <c r="E16" s="253" t="e">
        <f t="shared" si="2"/>
        <v>#DIV/0!</v>
      </c>
      <c r="G16" s="250"/>
      <c r="H16" s="250"/>
      <c r="I16" s="250"/>
    </row>
    <row r="17" spans="1:9">
      <c r="A17" s="193" t="s">
        <v>285</v>
      </c>
      <c r="B17" s="256" t="s">
        <v>328</v>
      </c>
      <c r="C17" s="252" t="e">
        <f>C16*C15</f>
        <v>#DIV/0!</v>
      </c>
      <c r="D17" s="252" t="e">
        <f>D16*D15</f>
        <v>#DIV/0!</v>
      </c>
      <c r="E17" s="252" t="e">
        <f>E16*E15</f>
        <v>#DIV/0!</v>
      </c>
      <c r="G17" s="251"/>
      <c r="H17" s="251"/>
      <c r="I17" s="251"/>
    </row>
    <row r="18" spans="1:9">
      <c r="A18" s="59" t="s">
        <v>92</v>
      </c>
      <c r="B18" s="57" t="s">
        <v>274</v>
      </c>
      <c r="C18" s="87">
        <f>'Overview-Page 1'!H39/1000</f>
        <v>0</v>
      </c>
      <c r="D18" s="87">
        <f>'Overview-Page 1'!I39/1000</f>
        <v>0</v>
      </c>
      <c r="E18" s="87">
        <f>'Overview-Page 1'!J39/1000</f>
        <v>0</v>
      </c>
      <c r="G18" s="247"/>
      <c r="H18" s="247"/>
      <c r="I18" s="247"/>
    </row>
    <row r="19" spans="1:9">
      <c r="A19" s="59" t="s">
        <v>152</v>
      </c>
      <c r="B19" s="57"/>
      <c r="C19" s="58" t="e">
        <f>C17*C18</f>
        <v>#DIV/0!</v>
      </c>
      <c r="D19" s="58" t="e">
        <f>D17*D18</f>
        <v>#DIV/0!</v>
      </c>
      <c r="E19" s="58" t="e">
        <f>E17*E18</f>
        <v>#DIV/0!</v>
      </c>
    </row>
    <row r="20" spans="1:9">
      <c r="A20" s="57"/>
      <c r="B20" s="57"/>
      <c r="C20" s="57"/>
      <c r="D20" s="57"/>
      <c r="E20" s="57"/>
    </row>
    <row r="21" spans="1:9">
      <c r="A21" s="60" t="s">
        <v>106</v>
      </c>
      <c r="B21" s="57"/>
      <c r="C21" s="57"/>
      <c r="D21" s="57"/>
      <c r="E21" s="57"/>
    </row>
    <row r="22" spans="1:9">
      <c r="A22" s="84" t="s">
        <v>191</v>
      </c>
      <c r="B22" s="57"/>
      <c r="C22" s="57"/>
      <c r="D22" s="57"/>
      <c r="E22" s="57"/>
    </row>
    <row r="23" spans="1:9">
      <c r="A23" s="59" t="s">
        <v>192</v>
      </c>
      <c r="B23" s="57"/>
      <c r="C23" s="58">
        <f>'Financial Projection- Page 3'!F63</f>
        <v>0</v>
      </c>
      <c r="D23" s="58">
        <f>'Financial Projection- Page 3'!G63</f>
        <v>0</v>
      </c>
      <c r="E23" s="58">
        <f>'Financial Projection- Page 3'!H63</f>
        <v>0</v>
      </c>
    </row>
    <row r="24" spans="1:9">
      <c r="A24" s="59" t="s">
        <v>193</v>
      </c>
      <c r="B24" s="57"/>
      <c r="C24" s="58">
        <f>'Financial Projection- Page 3'!F64</f>
        <v>0</v>
      </c>
      <c r="D24" s="58">
        <f>'Financial Projection- Page 3'!G64</f>
        <v>0</v>
      </c>
      <c r="E24" s="58">
        <f>'Financial Projection- Page 3'!H64</f>
        <v>0</v>
      </c>
    </row>
    <row r="25" spans="1:9">
      <c r="A25" s="59" t="s">
        <v>194</v>
      </c>
      <c r="B25" s="57"/>
      <c r="C25" s="58">
        <f>(C23)+(C24*0.5)</f>
        <v>0</v>
      </c>
      <c r="D25" s="58">
        <f>(D23)+(D24*0.5)</f>
        <v>0</v>
      </c>
      <c r="E25" s="58">
        <f>(E23)+(E24*0.5)</f>
        <v>0</v>
      </c>
    </row>
    <row r="26" spans="1:9">
      <c r="A26" s="59" t="s">
        <v>210</v>
      </c>
      <c r="B26" s="57" t="s">
        <v>274</v>
      </c>
      <c r="C26" s="87">
        <f>('Overview-Page 1'!G40/1000)-'Rate Calculator-Page 5'!C18</f>
        <v>0</v>
      </c>
      <c r="D26" s="87">
        <f>('Overview-Page 1'!H40/1000)-'Rate Calculator-Page 5'!D18</f>
        <v>0</v>
      </c>
      <c r="E26" s="87">
        <f>('Overview-Page 1'!I40/1000)-'Rate Calculator-Page 5'!E18</f>
        <v>0</v>
      </c>
    </row>
    <row r="27" spans="1:9">
      <c r="A27" s="193" t="s">
        <v>276</v>
      </c>
      <c r="B27" s="194"/>
      <c r="C27" s="252" t="e">
        <f>C25/C26</f>
        <v>#DIV/0!</v>
      </c>
      <c r="D27" s="252" t="e">
        <f>D25/D26</f>
        <v>#DIV/0!</v>
      </c>
      <c r="E27" s="252" t="e">
        <f>E25/E26</f>
        <v>#DIV/0!</v>
      </c>
    </row>
    <row r="28" spans="1:9">
      <c r="A28" s="84" t="s">
        <v>190</v>
      </c>
      <c r="B28" s="57"/>
      <c r="C28" s="57"/>
      <c r="D28" s="57"/>
      <c r="E28" s="57"/>
    </row>
    <row r="29" spans="1:9">
      <c r="A29" s="59" t="s">
        <v>195</v>
      </c>
      <c r="B29" s="57"/>
      <c r="C29" s="58">
        <f>'Financial Projection- Page 3'!F64*0.5</f>
        <v>0</v>
      </c>
      <c r="D29" s="58">
        <f>'Financial Projection- Page 3'!G64*0.5</f>
        <v>0</v>
      </c>
      <c r="E29" s="58">
        <f>'Financial Projection- Page 3'!H64*0.5</f>
        <v>0</v>
      </c>
    </row>
    <row r="30" spans="1:9">
      <c r="A30" s="59" t="s">
        <v>209</v>
      </c>
      <c r="B30" s="57" t="s">
        <v>274</v>
      </c>
      <c r="C30" s="87">
        <f>('Overview-Page 1'!H37)/1000</f>
        <v>0</v>
      </c>
      <c r="D30" s="87">
        <f>('Overview-Page 1'!I37)/1000</f>
        <v>0</v>
      </c>
      <c r="E30" s="87">
        <f>('Overview-Page 1'!J37)/1000</f>
        <v>0</v>
      </c>
    </row>
    <row r="31" spans="1:9">
      <c r="A31" s="59" t="s">
        <v>196</v>
      </c>
      <c r="B31" s="57"/>
      <c r="C31" s="253" t="e">
        <f>C29/C30</f>
        <v>#DIV/0!</v>
      </c>
      <c r="D31" s="253" t="e">
        <f t="shared" ref="D31:E31" si="3">D29/D30</f>
        <v>#DIV/0!</v>
      </c>
      <c r="E31" s="253" t="e">
        <f t="shared" si="3"/>
        <v>#DIV/0!</v>
      </c>
    </row>
    <row r="32" spans="1:9">
      <c r="A32" s="193" t="s">
        <v>275</v>
      </c>
      <c r="B32" s="194"/>
      <c r="C32" s="252" t="e">
        <f>C31+C27</f>
        <v>#DIV/0!</v>
      </c>
      <c r="D32" s="252" t="e">
        <f t="shared" ref="D32:E32" si="4">D31+D27</f>
        <v>#DIV/0!</v>
      </c>
      <c r="E32" s="252" t="e">
        <f t="shared" si="4"/>
        <v>#DIV/0!</v>
      </c>
    </row>
    <row r="33" spans="1:5">
      <c r="A33" s="59"/>
      <c r="B33" s="57"/>
      <c r="C33" s="57"/>
      <c r="D33" s="57"/>
      <c r="E33" s="57"/>
    </row>
    <row r="34" spans="1:5">
      <c r="A34" s="60" t="s">
        <v>107</v>
      </c>
      <c r="B34" s="57"/>
      <c r="C34" s="57"/>
      <c r="D34" s="57"/>
      <c r="E34" s="57"/>
    </row>
    <row r="35" spans="1:5">
      <c r="A35" s="59" t="s">
        <v>108</v>
      </c>
      <c r="B35" s="57"/>
      <c r="C35" s="58">
        <f>'Financial Projection- Page 3'!F62</f>
        <v>0</v>
      </c>
      <c r="D35" s="58">
        <f>'Financial Projection- Page 3'!G62</f>
        <v>0</v>
      </c>
      <c r="E35" s="58">
        <f>'Financial Projection- Page 3'!H62</f>
        <v>0</v>
      </c>
    </row>
    <row r="36" spans="1:5">
      <c r="A36" s="59" t="s">
        <v>109</v>
      </c>
      <c r="B36" s="57" t="s">
        <v>274</v>
      </c>
      <c r="C36" s="87">
        <f>'Overview-Page 1'!H51/1000</f>
        <v>0</v>
      </c>
      <c r="D36" s="87">
        <f>'Overview-Page 1'!I51/1000</f>
        <v>0</v>
      </c>
      <c r="E36" s="87">
        <f>'Overview-Page 1'!J51/1000</f>
        <v>0</v>
      </c>
    </row>
    <row r="37" spans="1:5">
      <c r="A37" s="193" t="s">
        <v>110</v>
      </c>
      <c r="B37" s="194"/>
      <c r="C37" s="252" t="e">
        <f>C35/C36</f>
        <v>#DIV/0!</v>
      </c>
      <c r="D37" s="252" t="e">
        <f>D35/D36</f>
        <v>#DIV/0!</v>
      </c>
      <c r="E37" s="252" t="e">
        <f>E35/E36</f>
        <v>#DIV/0!</v>
      </c>
    </row>
    <row r="44" spans="1:5" ht="26.25" customHeight="1">
      <c r="C44" s="278" t="s">
        <v>312</v>
      </c>
      <c r="D44" s="279"/>
      <c r="E44" s="279"/>
    </row>
  </sheetData>
  <mergeCells count="1">
    <mergeCell ref="C44:E44"/>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I32"/>
  <sheetViews>
    <sheetView workbookViewId="0">
      <selection activeCell="G32" sqref="G32:I32"/>
    </sheetView>
  </sheetViews>
  <sheetFormatPr defaultRowHeight="15"/>
  <cols>
    <col min="1" max="1" width="47" customWidth="1"/>
    <col min="2" max="2" width="12.140625" customWidth="1"/>
    <col min="3" max="3" width="15" customWidth="1"/>
    <col min="4" max="4" width="8.140625" customWidth="1"/>
    <col min="5" max="5" width="14.85546875" customWidth="1"/>
    <col min="6" max="6" width="9" customWidth="1"/>
    <col min="7" max="7" width="14.42578125" customWidth="1"/>
    <col min="8" max="8" width="9.140625" customWidth="1"/>
  </cols>
  <sheetData>
    <row r="1" spans="1:8" ht="15" customHeight="1"/>
    <row r="2" spans="1:8" ht="15" customHeight="1">
      <c r="A2" s="140" t="s">
        <v>262</v>
      </c>
      <c r="B2" s="140"/>
      <c r="C2" s="140"/>
      <c r="D2" s="140"/>
      <c r="E2" s="319" t="s">
        <v>263</v>
      </c>
      <c r="F2" s="319"/>
      <c r="G2" s="319"/>
      <c r="H2" s="319"/>
    </row>
    <row r="3" spans="1:8" ht="15" customHeight="1">
      <c r="A3" s="141" t="s">
        <v>112</v>
      </c>
      <c r="B3" s="324" t="s">
        <v>113</v>
      </c>
      <c r="C3" s="325">
        <f>'WCS-Page 2'!F10</f>
        <v>1</v>
      </c>
      <c r="D3" s="195" t="s">
        <v>277</v>
      </c>
      <c r="E3" s="325">
        <f>'WCS-Page 2'!G10</f>
        <v>2</v>
      </c>
      <c r="F3" s="195" t="s">
        <v>277</v>
      </c>
      <c r="G3" s="325">
        <f>'WCS-Page 2'!H10</f>
        <v>3</v>
      </c>
      <c r="H3" s="195" t="s">
        <v>277</v>
      </c>
    </row>
    <row r="4" spans="1:8" ht="15" customHeight="1">
      <c r="A4" s="141" t="s">
        <v>125</v>
      </c>
      <c r="B4" s="324"/>
      <c r="C4" s="325"/>
      <c r="D4" s="195" t="s">
        <v>278</v>
      </c>
      <c r="E4" s="325"/>
      <c r="F4" s="195" t="s">
        <v>278</v>
      </c>
      <c r="G4" s="325"/>
      <c r="H4" s="195" t="s">
        <v>278</v>
      </c>
    </row>
    <row r="5" spans="1:8" ht="15" customHeight="1">
      <c r="A5" s="153" t="s">
        <v>115</v>
      </c>
      <c r="B5" s="154">
        <f>'Overview-Page 1'!G54</f>
        <v>0</v>
      </c>
      <c r="C5" s="154" t="e">
        <f>'Rate Calculator-Page 5'!C8</f>
        <v>#DIV/0!</v>
      </c>
      <c r="D5" s="155" t="e">
        <f>(C5-B5)/B5</f>
        <v>#DIV/0!</v>
      </c>
      <c r="E5" s="154" t="e">
        <f>'Rate Calculator-Page 5'!D8</f>
        <v>#DIV/0!</v>
      </c>
      <c r="F5" s="155" t="e">
        <f>(E5-C5)/C5</f>
        <v>#DIV/0!</v>
      </c>
      <c r="G5" s="154" t="e">
        <f>'Rate Calculator-Page 5'!E8</f>
        <v>#DIV/0!</v>
      </c>
      <c r="H5" s="155" t="e">
        <f>(G5-E5)/E5</f>
        <v>#DIV/0!</v>
      </c>
    </row>
    <row r="6" spans="1:8" ht="15" customHeight="1">
      <c r="A6" s="150" t="s">
        <v>114</v>
      </c>
      <c r="B6" s="141"/>
      <c r="C6" s="144"/>
      <c r="D6" s="142"/>
      <c r="E6" s="145"/>
      <c r="F6" s="142"/>
      <c r="G6" s="145"/>
      <c r="H6" s="143"/>
    </row>
    <row r="7" spans="1:8" ht="15" customHeight="1">
      <c r="A7" s="156" t="s">
        <v>197</v>
      </c>
      <c r="B7" s="154">
        <f>'Overview-Page 1'!G56</f>
        <v>0</v>
      </c>
      <c r="C7" s="154" t="e">
        <f>'Rate Calculator-Page 5'!C32</f>
        <v>#DIV/0!</v>
      </c>
      <c r="D7" s="155" t="e">
        <f t="shared" ref="D7:D15" si="0">(C7-B7)/B7</f>
        <v>#DIV/0!</v>
      </c>
      <c r="E7" s="154" t="e">
        <f>'Rate Calculator-Page 5'!D32</f>
        <v>#DIV/0!</v>
      </c>
      <c r="F7" s="155" t="e">
        <f>(E7-C7)/C7</f>
        <v>#DIV/0!</v>
      </c>
      <c r="G7" s="154" t="e">
        <f>'Rate Calculator-Page 5'!E32</f>
        <v>#DIV/0!</v>
      </c>
      <c r="H7" s="155" t="e">
        <f t="shared" ref="H7:H13" si="1">(G7-E7)/E7</f>
        <v>#DIV/0!</v>
      </c>
    </row>
    <row r="8" spans="1:8" ht="15" customHeight="1">
      <c r="A8" s="146" t="s">
        <v>198</v>
      </c>
      <c r="B8" s="147">
        <f>'Overview-Page 1'!G57</f>
        <v>0</v>
      </c>
      <c r="C8" s="147" t="e">
        <f>'Rate Calculator-Page 5'!C27</f>
        <v>#DIV/0!</v>
      </c>
      <c r="D8" s="148" t="e">
        <f t="shared" si="0"/>
        <v>#DIV/0!</v>
      </c>
      <c r="E8" s="147" t="e">
        <f>'Rate Calculator-Page 5'!D27</f>
        <v>#DIV/0!</v>
      </c>
      <c r="F8" s="148" t="e">
        <f t="shared" ref="F8:F15" si="2">(E8-C8)/C8</f>
        <v>#DIV/0!</v>
      </c>
      <c r="G8" s="147" t="e">
        <f>'Rate Calculator-Page 5'!E27</f>
        <v>#DIV/0!</v>
      </c>
      <c r="H8" s="149" t="e">
        <f t="shared" si="1"/>
        <v>#DIV/0!</v>
      </c>
    </row>
    <row r="9" spans="1:8" ht="15" customHeight="1">
      <c r="A9" s="157" t="s">
        <v>199</v>
      </c>
      <c r="B9" s="154">
        <f>'Overview-Page 1'!G58</f>
        <v>0</v>
      </c>
      <c r="C9" s="154" t="e">
        <f>'Rate Calculator-Page 5'!C37</f>
        <v>#DIV/0!</v>
      </c>
      <c r="D9" s="155" t="e">
        <f t="shared" si="0"/>
        <v>#DIV/0!</v>
      </c>
      <c r="E9" s="154" t="e">
        <f>'Rate Calculator-Page 5'!D37</f>
        <v>#DIV/0!</v>
      </c>
      <c r="F9" s="155" t="e">
        <f t="shared" si="2"/>
        <v>#DIV/0!</v>
      </c>
      <c r="G9" s="154" t="e">
        <f>'Rate Calculator-Page 5'!E37</f>
        <v>#DIV/0!</v>
      </c>
      <c r="H9" s="155" t="e">
        <f t="shared" si="1"/>
        <v>#DIV/0!</v>
      </c>
    </row>
    <row r="10" spans="1:8" ht="15" customHeight="1">
      <c r="A10" s="151" t="s">
        <v>116</v>
      </c>
      <c r="B10" s="147">
        <f>(B7+B9)*'Overview-Page 1'!D19/1000+B5</f>
        <v>0</v>
      </c>
      <c r="C10" s="147" t="e">
        <f>(C7+C9)*'Overview-Page 1'!D19/1000+C5</f>
        <v>#DIV/0!</v>
      </c>
      <c r="D10" s="148" t="e">
        <f t="shared" si="0"/>
        <v>#DIV/0!</v>
      </c>
      <c r="E10" s="147" t="e">
        <f>(E7+E9)*'Overview-Page 1'!D19/1000+E5</f>
        <v>#DIV/0!</v>
      </c>
      <c r="F10" s="148" t="e">
        <f t="shared" si="2"/>
        <v>#DIV/0!</v>
      </c>
      <c r="G10" s="147" t="e">
        <f>(G7+G9)*'Overview-Page 1'!D19/1000+G5</f>
        <v>#DIV/0!</v>
      </c>
      <c r="H10" s="149" t="e">
        <f t="shared" si="1"/>
        <v>#DIV/0!</v>
      </c>
    </row>
    <row r="11" spans="1:8" ht="15" customHeight="1">
      <c r="A11" s="153" t="s">
        <v>206</v>
      </c>
      <c r="B11" s="205">
        <f>((B7+B9)*12.5*4)+(B5*4)</f>
        <v>0</v>
      </c>
      <c r="C11" s="158" t="e">
        <f>((C7+C9)*12.5*4)+(C5*4)</f>
        <v>#DIV/0!</v>
      </c>
      <c r="D11" s="155" t="e">
        <f t="shared" si="0"/>
        <v>#DIV/0!</v>
      </c>
      <c r="E11" s="158" t="e">
        <f>((E7+E9)*12.5*4)+(E5*4)</f>
        <v>#DIV/0!</v>
      </c>
      <c r="F11" s="155" t="e">
        <f t="shared" si="2"/>
        <v>#DIV/0!</v>
      </c>
      <c r="G11" s="158" t="e">
        <f>((G7+G9)*12.5*4)+(G5*4)</f>
        <v>#DIV/0!</v>
      </c>
      <c r="H11" s="155" t="e">
        <f t="shared" si="1"/>
        <v>#DIV/0!</v>
      </c>
    </row>
    <row r="12" spans="1:8" ht="15" customHeight="1">
      <c r="A12" s="151" t="s">
        <v>117</v>
      </c>
      <c r="B12" s="147">
        <f>B9*'Overview-Page 1'!G30/1000+'Table of Proposed Rates-Page 6'!B5</f>
        <v>0</v>
      </c>
      <c r="C12" s="147" t="e">
        <f>C9*'Overview-Page 1'!I30/1000+'Table of Proposed Rates-Page 6'!C5</f>
        <v>#DIV/0!</v>
      </c>
      <c r="D12" s="148" t="e">
        <f t="shared" si="0"/>
        <v>#DIV/0!</v>
      </c>
      <c r="E12" s="147" t="e">
        <f>E9*'Overview-Page 1'!H30/1000+'Table of Proposed Rates-Page 6'!E5</f>
        <v>#DIV/0!</v>
      </c>
      <c r="F12" s="148" t="e">
        <f t="shared" si="2"/>
        <v>#DIV/0!</v>
      </c>
      <c r="G12" s="147" t="e">
        <f>G9*'Overview-Page 1'!J30/1000+'Table of Proposed Rates-Page 6'!G5</f>
        <v>#DIV/0!</v>
      </c>
      <c r="H12" s="149" t="e">
        <f t="shared" si="1"/>
        <v>#DIV/0!</v>
      </c>
    </row>
    <row r="13" spans="1:8" ht="15" customHeight="1">
      <c r="A13" s="153" t="s">
        <v>118</v>
      </c>
      <c r="B13" s="154">
        <f>'Overview-Page 1'!G59</f>
        <v>0</v>
      </c>
      <c r="C13" s="154" t="e">
        <f>'Rate Calculator-Page 5'!C17</f>
        <v>#DIV/0!</v>
      </c>
      <c r="D13" s="155" t="e">
        <f t="shared" si="0"/>
        <v>#DIV/0!</v>
      </c>
      <c r="E13" s="154" t="e">
        <f>'Rate Calculator-Page 5'!D17</f>
        <v>#DIV/0!</v>
      </c>
      <c r="F13" s="155" t="e">
        <f t="shared" si="2"/>
        <v>#DIV/0!</v>
      </c>
      <c r="G13" s="154" t="e">
        <f>'Rate Calculator-Page 5'!E17</f>
        <v>#DIV/0!</v>
      </c>
      <c r="H13" s="149" t="e">
        <f t="shared" si="1"/>
        <v>#DIV/0!</v>
      </c>
    </row>
    <row r="14" spans="1:8" ht="15" customHeight="1">
      <c r="A14" s="151" t="s">
        <v>119</v>
      </c>
      <c r="B14" s="147">
        <f>'Overview-Page 1'!G14</f>
        <v>0</v>
      </c>
      <c r="C14" s="152">
        <f>'Overview-Page 1'!I14</f>
        <v>0</v>
      </c>
      <c r="D14" s="148" t="e">
        <f t="shared" si="0"/>
        <v>#DIV/0!</v>
      </c>
      <c r="E14" s="152">
        <f>'Overview-Page 1'!I14</f>
        <v>0</v>
      </c>
      <c r="F14" s="148" t="e">
        <f t="shared" si="2"/>
        <v>#DIV/0!</v>
      </c>
      <c r="G14" s="152">
        <f>'Overview-Page 1'!J14</f>
        <v>0</v>
      </c>
      <c r="H14" s="149" t="e">
        <f>(G14-E14)/E14</f>
        <v>#DIV/0!</v>
      </c>
    </row>
    <row r="15" spans="1:8" s="109" customFormat="1" ht="15" customHeight="1">
      <c r="A15" s="196" t="s">
        <v>120</v>
      </c>
      <c r="B15" s="197">
        <f>'Overview-Page 1'!G13</f>
        <v>0</v>
      </c>
      <c r="C15" s="198">
        <f>'Overview-Page 1'!H13</f>
        <v>0</v>
      </c>
      <c r="D15" s="199" t="e">
        <f t="shared" si="0"/>
        <v>#DIV/0!</v>
      </c>
      <c r="E15" s="198">
        <f>'Overview-Page 1'!I13</f>
        <v>0</v>
      </c>
      <c r="F15" s="199" t="e">
        <f t="shared" si="2"/>
        <v>#DIV/0!</v>
      </c>
      <c r="G15" s="198">
        <f>'Overview-Page 1'!J13</f>
        <v>0</v>
      </c>
      <c r="H15" s="199" t="e">
        <f>(G15-E15)/E15</f>
        <v>#DIV/0!</v>
      </c>
    </row>
    <row r="16" spans="1:8" ht="15" customHeight="1">
      <c r="A16" s="322" t="s">
        <v>279</v>
      </c>
      <c r="B16" s="323"/>
      <c r="C16" s="323"/>
      <c r="D16" s="323"/>
      <c r="E16" s="323"/>
      <c r="F16" s="323"/>
      <c r="G16" s="323"/>
      <c r="H16" s="204"/>
    </row>
    <row r="17" spans="1:9">
      <c r="A17" s="320" t="s">
        <v>207</v>
      </c>
      <c r="B17" s="321"/>
      <c r="C17" s="321"/>
      <c r="D17" s="321"/>
      <c r="E17" s="321"/>
      <c r="F17" s="321"/>
      <c r="G17" s="321"/>
      <c r="H17" s="200"/>
    </row>
    <row r="18" spans="1:9">
      <c r="A18" s="201" t="s">
        <v>208</v>
      </c>
      <c r="B18" s="202">
        <f>[2]overview!H30</f>
        <v>0</v>
      </c>
      <c r="C18" s="203"/>
      <c r="D18" s="203"/>
      <c r="E18" s="203"/>
      <c r="F18" s="203"/>
      <c r="G18" s="203"/>
      <c r="H18" s="200"/>
    </row>
    <row r="32" spans="1:9" ht="30" customHeight="1">
      <c r="G32" s="278" t="s">
        <v>312</v>
      </c>
      <c r="H32" s="279"/>
      <c r="I32" s="279"/>
    </row>
  </sheetData>
  <mergeCells count="8">
    <mergeCell ref="G32:I32"/>
    <mergeCell ref="E2:H2"/>
    <mergeCell ref="A17:G17"/>
    <mergeCell ref="A16:G16"/>
    <mergeCell ref="B3:B4"/>
    <mergeCell ref="C3:C4"/>
    <mergeCell ref="E3:E4"/>
    <mergeCell ref="G3:G4"/>
  </mergeCells>
  <pageMargins left="0.47244094488188981" right="0.39370078740157483" top="0.74803149606299213" bottom="0.74803149606299213" header="0.31496062992125984" footer="0.31496062992125984"/>
  <pageSetup paperSize="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46"/>
  <sheetViews>
    <sheetView workbookViewId="0">
      <selection activeCell="L15" sqref="L15"/>
    </sheetView>
  </sheetViews>
  <sheetFormatPr defaultRowHeight="15"/>
  <cols>
    <col min="3" max="3" width="15.28515625" customWidth="1"/>
    <col min="5" max="5" width="15.85546875" customWidth="1"/>
    <col min="6" max="6" width="15.28515625" customWidth="1"/>
    <col min="7" max="7" width="12.42578125" customWidth="1"/>
  </cols>
  <sheetData>
    <row r="1" spans="1:7">
      <c r="A1" s="140" t="s">
        <v>262</v>
      </c>
      <c r="E1" s="159"/>
      <c r="F1" s="326" t="s">
        <v>264</v>
      </c>
      <c r="G1" s="326"/>
    </row>
    <row r="2" spans="1:7">
      <c r="A2" t="s">
        <v>84</v>
      </c>
    </row>
    <row r="3" spans="1:7" ht="45">
      <c r="A3" s="67" t="s">
        <v>134</v>
      </c>
      <c r="B3" s="67" t="s">
        <v>135</v>
      </c>
      <c r="C3" s="67" t="s">
        <v>136</v>
      </c>
      <c r="D3" s="68" t="s">
        <v>137</v>
      </c>
      <c r="E3" s="69" t="s">
        <v>114</v>
      </c>
      <c r="F3" s="69" t="s">
        <v>29</v>
      </c>
      <c r="G3" s="67" t="s">
        <v>138</v>
      </c>
    </row>
    <row r="4" spans="1:7">
      <c r="A4" s="71"/>
      <c r="B4" s="9"/>
      <c r="C4" s="9"/>
      <c r="D4" s="9"/>
      <c r="E4" s="9"/>
      <c r="F4" s="9"/>
      <c r="G4" s="9"/>
    </row>
    <row r="5" spans="1:7">
      <c r="A5" s="70" t="s">
        <v>139</v>
      </c>
      <c r="B5" s="71">
        <v>1</v>
      </c>
      <c r="C5" s="72">
        <v>3000</v>
      </c>
      <c r="D5" s="73">
        <f>'Table of Proposed Rates-Page 6'!B5</f>
        <v>0</v>
      </c>
      <c r="E5" s="74">
        <f>'Table of Proposed Rates-Page 6'!$B$7*C5/1000</f>
        <v>0</v>
      </c>
      <c r="F5" s="74">
        <f>'Table of Proposed Rates-Page 6'!$B$9*C5/1000</f>
        <v>0</v>
      </c>
      <c r="G5" s="75">
        <f>SUM(D5:F5)</f>
        <v>0</v>
      </c>
    </row>
    <row r="6" spans="1:7">
      <c r="A6" s="70" t="s">
        <v>140</v>
      </c>
      <c r="B6" s="71">
        <v>2</v>
      </c>
      <c r="C6" s="72">
        <v>6000</v>
      </c>
      <c r="D6" s="73">
        <f>D5</f>
        <v>0</v>
      </c>
      <c r="E6" s="74">
        <f>'Table of Proposed Rates-Page 6'!$B$7*C6/1000</f>
        <v>0</v>
      </c>
      <c r="F6" s="74">
        <f>'Table of Proposed Rates-Page 6'!$B$9*C6/1000</f>
        <v>0</v>
      </c>
      <c r="G6" s="75">
        <f>SUM(D6:F6)</f>
        <v>0</v>
      </c>
    </row>
    <row r="7" spans="1:7">
      <c r="A7" s="71">
        <v>1</v>
      </c>
      <c r="B7" s="71">
        <v>4</v>
      </c>
      <c r="C7" s="72">
        <v>12000</v>
      </c>
      <c r="D7" s="73">
        <f t="shared" ref="D7:D12" si="0">D6</f>
        <v>0</v>
      </c>
      <c r="E7" s="74">
        <f>'Table of Proposed Rates-Page 6'!$B$7*C7/1000</f>
        <v>0</v>
      </c>
      <c r="F7" s="74">
        <f>'Table of Proposed Rates-Page 6'!$B$9*C7/1000</f>
        <v>0</v>
      </c>
      <c r="G7" s="75">
        <f>SUM(D7:F7)</f>
        <v>0</v>
      </c>
    </row>
    <row r="8" spans="1:7">
      <c r="A8" s="76">
        <v>1.25</v>
      </c>
      <c r="B8" s="71">
        <v>10</v>
      </c>
      <c r="C8" s="72">
        <v>30000</v>
      </c>
      <c r="D8" s="73">
        <f t="shared" si="0"/>
        <v>0</v>
      </c>
      <c r="E8" s="74">
        <f>('Table of Proposed Rates-Page 6'!$B$7*'Overview-Page 1'!$G$36/1000)+(C8-'Overview-Page 1'!$G$36)/1000*'Table of Proposed Rates-Page 6'!$B$8</f>
        <v>0</v>
      </c>
      <c r="F8" s="74">
        <f>'Table of Proposed Rates-Page 6'!$B$9*C8/1000</f>
        <v>0</v>
      </c>
      <c r="G8" s="75">
        <f>SUM(D8:F8)</f>
        <v>0</v>
      </c>
    </row>
    <row r="9" spans="1:7">
      <c r="A9" s="71">
        <v>2</v>
      </c>
      <c r="B9" s="71">
        <v>25</v>
      </c>
      <c r="C9" s="72">
        <v>75000</v>
      </c>
      <c r="D9" s="73">
        <f t="shared" si="0"/>
        <v>0</v>
      </c>
      <c r="E9" s="74">
        <f>('Table of Proposed Rates-Page 6'!$B$7*'Overview-Page 1'!$G$36/1000)+(C9-'Overview-Page 1'!$G$36)/1000*'Table of Proposed Rates-Page 6'!$B$8</f>
        <v>0</v>
      </c>
      <c r="F9" s="74">
        <f>'Table of Proposed Rates-Page 6'!$B$9*C9/1000</f>
        <v>0</v>
      </c>
      <c r="G9" s="75">
        <f>SUM(D9:F9)</f>
        <v>0</v>
      </c>
    </row>
    <row r="10" spans="1:7">
      <c r="A10" s="80">
        <v>3</v>
      </c>
      <c r="B10" s="79">
        <v>45</v>
      </c>
      <c r="C10" s="78">
        <v>135000</v>
      </c>
      <c r="D10" s="73">
        <f t="shared" si="0"/>
        <v>0</v>
      </c>
      <c r="E10" s="74">
        <f>('Table of Proposed Rates-Page 6'!$B$7*'Overview-Page 1'!$G$36/1000)+(C10-'Overview-Page 1'!$G$36)/1000*'Table of Proposed Rates-Page 6'!$B$8</f>
        <v>0</v>
      </c>
      <c r="F10" s="74">
        <f>'Table of Proposed Rates-Page 6'!$B$9*C10/1000</f>
        <v>0</v>
      </c>
      <c r="G10" s="75">
        <f t="shared" ref="G10:G12" si="1">SUM(D10:F10)</f>
        <v>0</v>
      </c>
    </row>
    <row r="11" spans="1:7">
      <c r="A11" s="80">
        <v>4</v>
      </c>
      <c r="B11" s="79">
        <v>90</v>
      </c>
      <c r="C11" s="78">
        <v>270000</v>
      </c>
      <c r="D11" s="73">
        <f t="shared" si="0"/>
        <v>0</v>
      </c>
      <c r="E11" s="74">
        <f>('Table of Proposed Rates-Page 6'!$B$7*'Overview-Page 1'!$G$36/1000)+(C11-'Overview-Page 1'!$G$36)/1000*'Table of Proposed Rates-Page 6'!$B$8</f>
        <v>0</v>
      </c>
      <c r="F11" s="74">
        <f>'Table of Proposed Rates-Page 6'!$B$9*C11/1000</f>
        <v>0</v>
      </c>
      <c r="G11" s="75">
        <f t="shared" si="1"/>
        <v>0</v>
      </c>
    </row>
    <row r="12" spans="1:7">
      <c r="A12" s="80">
        <v>6</v>
      </c>
      <c r="B12" s="79">
        <v>170</v>
      </c>
      <c r="C12" s="78">
        <v>510000</v>
      </c>
      <c r="D12" s="73">
        <f t="shared" si="0"/>
        <v>0</v>
      </c>
      <c r="E12" s="74">
        <f>('Table of Proposed Rates-Page 6'!$B$7*'Overview-Page 1'!$G$36/1000)+(C12-'Overview-Page 1'!$G$36)/1000*'Table of Proposed Rates-Page 6'!$B$8</f>
        <v>0</v>
      </c>
      <c r="F12" s="74">
        <f>'Table of Proposed Rates-Page 6'!$B$9*C12/1000</f>
        <v>0</v>
      </c>
      <c r="G12" s="75">
        <f t="shared" si="1"/>
        <v>0</v>
      </c>
    </row>
    <row r="13" spans="1:7" ht="16.5" customHeight="1">
      <c r="A13" s="62"/>
      <c r="B13" s="62"/>
      <c r="C13" s="63"/>
      <c r="D13" s="64"/>
      <c r="E13" s="65"/>
      <c r="F13" s="65"/>
      <c r="G13" s="66"/>
    </row>
    <row r="14" spans="1:7">
      <c r="A14" s="77" t="s">
        <v>141</v>
      </c>
      <c r="B14" s="6"/>
      <c r="C14" s="6"/>
      <c r="D14" s="6"/>
      <c r="E14" s="6"/>
      <c r="F14" s="6"/>
      <c r="G14" s="6"/>
    </row>
    <row r="15" spans="1:7" ht="45">
      <c r="A15" s="67" t="s">
        <v>134</v>
      </c>
      <c r="B15" s="67" t="s">
        <v>135</v>
      </c>
      <c r="C15" s="67" t="s">
        <v>136</v>
      </c>
      <c r="D15" s="68" t="s">
        <v>137</v>
      </c>
      <c r="E15" s="69" t="s">
        <v>114</v>
      </c>
      <c r="F15" s="69" t="s">
        <v>29</v>
      </c>
      <c r="G15" s="67" t="s">
        <v>138</v>
      </c>
    </row>
    <row r="16" spans="1:7">
      <c r="A16" s="70" t="s">
        <v>139</v>
      </c>
      <c r="B16" s="71">
        <v>1</v>
      </c>
      <c r="C16" s="72">
        <v>3000</v>
      </c>
      <c r="D16" s="73" t="e">
        <f>'Table of Proposed Rates-Page 6'!C5</f>
        <v>#DIV/0!</v>
      </c>
      <c r="E16" s="74" t="e">
        <f>'Table of Proposed Rates-Page 6'!$C$7*C16/1000</f>
        <v>#DIV/0!</v>
      </c>
      <c r="F16" s="74" t="e">
        <f>'Table of Proposed Rates-Page 6'!$C$9*C16/1000</f>
        <v>#DIV/0!</v>
      </c>
      <c r="G16" s="75" t="e">
        <f t="shared" ref="G16:G20" si="2">SUM(D16:F16)</f>
        <v>#DIV/0!</v>
      </c>
    </row>
    <row r="17" spans="1:7">
      <c r="A17" s="70" t="s">
        <v>140</v>
      </c>
      <c r="B17" s="71">
        <v>2</v>
      </c>
      <c r="C17" s="72">
        <v>6000</v>
      </c>
      <c r="D17" s="73" t="e">
        <f t="shared" ref="D17:D23" si="3">D16</f>
        <v>#DIV/0!</v>
      </c>
      <c r="E17" s="74" t="e">
        <f>'Table of Proposed Rates-Page 6'!$C$7*C17/1000</f>
        <v>#DIV/0!</v>
      </c>
      <c r="F17" s="74" t="e">
        <f>'Table of Proposed Rates-Page 6'!$C$9*C17/1000</f>
        <v>#DIV/0!</v>
      </c>
      <c r="G17" s="75" t="e">
        <f t="shared" si="2"/>
        <v>#DIV/0!</v>
      </c>
    </row>
    <row r="18" spans="1:7">
      <c r="A18" s="71">
        <v>1</v>
      </c>
      <c r="B18" s="71">
        <v>4</v>
      </c>
      <c r="C18" s="72">
        <v>12000</v>
      </c>
      <c r="D18" s="73" t="e">
        <f t="shared" si="3"/>
        <v>#DIV/0!</v>
      </c>
      <c r="E18" s="74" t="e">
        <f>'Table of Proposed Rates-Page 6'!$C$7*C18/1000</f>
        <v>#DIV/0!</v>
      </c>
      <c r="F18" s="74" t="e">
        <f>'Table of Proposed Rates-Page 6'!$C$9*C18/1000</f>
        <v>#DIV/0!</v>
      </c>
      <c r="G18" s="75" t="e">
        <f t="shared" si="2"/>
        <v>#DIV/0!</v>
      </c>
    </row>
    <row r="19" spans="1:7">
      <c r="A19" s="76">
        <v>1.25</v>
      </c>
      <c r="B19" s="71">
        <v>10</v>
      </c>
      <c r="C19" s="72">
        <v>30000</v>
      </c>
      <c r="D19" s="73" t="e">
        <f t="shared" si="3"/>
        <v>#DIV/0!</v>
      </c>
      <c r="E19" s="74" t="e">
        <f>('Table of Proposed Rates-Page 6'!$C$7*'Overview-Page 1'!$H$36/1000)+(C19-'Overview-Page 1'!$H$36)/1000*'Table of Proposed Rates-Page 6'!$C$8</f>
        <v>#DIV/0!</v>
      </c>
      <c r="F19" s="74" t="e">
        <f>'Table of Proposed Rates-Page 6'!$C$9*C19/1000</f>
        <v>#DIV/0!</v>
      </c>
      <c r="G19" s="75" t="e">
        <f t="shared" si="2"/>
        <v>#DIV/0!</v>
      </c>
    </row>
    <row r="20" spans="1:7">
      <c r="A20" s="71">
        <v>2</v>
      </c>
      <c r="B20" s="71">
        <v>25</v>
      </c>
      <c r="C20" s="72">
        <v>75000</v>
      </c>
      <c r="D20" s="73" t="e">
        <f t="shared" si="3"/>
        <v>#DIV/0!</v>
      </c>
      <c r="E20" s="74" t="e">
        <f>('Table of Proposed Rates-Page 6'!$C$7*'Overview-Page 1'!$H$36/1000)+(C20-'Overview-Page 1'!$H$36)/1000*'Table of Proposed Rates-Page 6'!$C$8</f>
        <v>#DIV/0!</v>
      </c>
      <c r="F20" s="74" t="e">
        <f>'Table of Proposed Rates-Page 6'!$C$9*C20/1000</f>
        <v>#DIV/0!</v>
      </c>
      <c r="G20" s="75" t="e">
        <f t="shared" si="2"/>
        <v>#DIV/0!</v>
      </c>
    </row>
    <row r="21" spans="1:7">
      <c r="A21" s="80">
        <v>3</v>
      </c>
      <c r="B21" s="79">
        <v>45</v>
      </c>
      <c r="C21" s="78">
        <v>135000</v>
      </c>
      <c r="D21" s="73" t="e">
        <f t="shared" si="3"/>
        <v>#DIV/0!</v>
      </c>
      <c r="E21" s="74" t="e">
        <f>('Table of Proposed Rates-Page 6'!$C$7*'Overview-Page 1'!$H$36/1000)+(C21-'Overview-Page 1'!$H$36)/1000*'Table of Proposed Rates-Page 6'!$C$8</f>
        <v>#DIV/0!</v>
      </c>
      <c r="F21" s="74" t="e">
        <f>'Table of Proposed Rates-Page 6'!$C$9*C21/1000</f>
        <v>#DIV/0!</v>
      </c>
      <c r="G21" s="75" t="e">
        <f t="shared" ref="G21:G23" si="4">SUM(D21:F21)</f>
        <v>#DIV/0!</v>
      </c>
    </row>
    <row r="22" spans="1:7" ht="18" customHeight="1">
      <c r="A22" s="80">
        <v>4</v>
      </c>
      <c r="B22" s="79">
        <v>90</v>
      </c>
      <c r="C22" s="78">
        <v>270000</v>
      </c>
      <c r="D22" s="73" t="e">
        <f t="shared" si="3"/>
        <v>#DIV/0!</v>
      </c>
      <c r="E22" s="74" t="e">
        <f>('Table of Proposed Rates-Page 6'!$C$7*'Overview-Page 1'!$H$36/1000)+(C22-'Overview-Page 1'!$H$36)/1000*'Table of Proposed Rates-Page 6'!$C$8</f>
        <v>#DIV/0!</v>
      </c>
      <c r="F22" s="74" t="e">
        <f>'Table of Proposed Rates-Page 6'!$C$9*C22/1000</f>
        <v>#DIV/0!</v>
      </c>
      <c r="G22" s="75" t="e">
        <f t="shared" si="4"/>
        <v>#DIV/0!</v>
      </c>
    </row>
    <row r="23" spans="1:7">
      <c r="A23" s="80">
        <v>6</v>
      </c>
      <c r="B23" s="79">
        <v>170</v>
      </c>
      <c r="C23" s="78">
        <v>510000</v>
      </c>
      <c r="D23" s="73" t="e">
        <f t="shared" si="3"/>
        <v>#DIV/0!</v>
      </c>
      <c r="E23" s="74" t="e">
        <f>('Table of Proposed Rates-Page 6'!$C$7*'Overview-Page 1'!$H$36/1000)+(C23-'Overview-Page 1'!$H$36)/1000*'Table of Proposed Rates-Page 6'!$C$8</f>
        <v>#DIV/0!</v>
      </c>
      <c r="F23" s="74" t="e">
        <f>'Table of Proposed Rates-Page 6'!$C$9*C23/1000</f>
        <v>#DIV/0!</v>
      </c>
      <c r="G23" s="75" t="e">
        <f t="shared" si="4"/>
        <v>#DIV/0!</v>
      </c>
    </row>
    <row r="25" spans="1:7">
      <c r="A25" s="77" t="s">
        <v>142</v>
      </c>
      <c r="B25" s="6"/>
      <c r="C25" s="6"/>
      <c r="D25" s="6"/>
      <c r="E25" s="6"/>
      <c r="F25" s="6"/>
      <c r="G25" s="6"/>
    </row>
    <row r="26" spans="1:7" ht="45">
      <c r="A26" s="67" t="s">
        <v>134</v>
      </c>
      <c r="B26" s="67" t="s">
        <v>135</v>
      </c>
      <c r="C26" s="67" t="s">
        <v>136</v>
      </c>
      <c r="D26" s="68" t="s">
        <v>137</v>
      </c>
      <c r="E26" s="69" t="s">
        <v>114</v>
      </c>
      <c r="F26" s="69" t="s">
        <v>29</v>
      </c>
      <c r="G26" s="67" t="s">
        <v>138</v>
      </c>
    </row>
    <row r="27" spans="1:7">
      <c r="A27" s="70" t="s">
        <v>139</v>
      </c>
      <c r="B27" s="71">
        <v>1</v>
      </c>
      <c r="C27" s="72">
        <v>3000</v>
      </c>
      <c r="D27" s="73" t="e">
        <f>'Table of Proposed Rates-Page 6'!E5</f>
        <v>#DIV/0!</v>
      </c>
      <c r="E27" s="74" t="e">
        <f>'Table of Proposed Rates-Page 6'!$E$7*C27/1000</f>
        <v>#DIV/0!</v>
      </c>
      <c r="F27" s="74" t="e">
        <f>'Table of Proposed Rates-Page 6'!$E$9*C27/1000</f>
        <v>#DIV/0!</v>
      </c>
      <c r="G27" s="75" t="e">
        <f t="shared" ref="G27:G31" si="5">SUM(D27:F27)</f>
        <v>#DIV/0!</v>
      </c>
    </row>
    <row r="28" spans="1:7">
      <c r="A28" s="70" t="s">
        <v>140</v>
      </c>
      <c r="B28" s="71">
        <v>2</v>
      </c>
      <c r="C28" s="72">
        <v>6000</v>
      </c>
      <c r="D28" s="73" t="e">
        <f t="shared" ref="D28:D34" si="6">D27</f>
        <v>#DIV/0!</v>
      </c>
      <c r="E28" s="74" t="e">
        <f>'Table of Proposed Rates-Page 6'!$E$7*C28/1000</f>
        <v>#DIV/0!</v>
      </c>
      <c r="F28" s="74" t="e">
        <f>'Table of Proposed Rates-Page 6'!$E$9*C28/1000</f>
        <v>#DIV/0!</v>
      </c>
      <c r="G28" s="75" t="e">
        <f t="shared" si="5"/>
        <v>#DIV/0!</v>
      </c>
    </row>
    <row r="29" spans="1:7">
      <c r="A29" s="71">
        <v>1</v>
      </c>
      <c r="B29" s="71">
        <v>4</v>
      </c>
      <c r="C29" s="72">
        <v>12000</v>
      </c>
      <c r="D29" s="73" t="e">
        <f t="shared" si="6"/>
        <v>#DIV/0!</v>
      </c>
      <c r="E29" s="74" t="e">
        <f>'Table of Proposed Rates-Page 6'!$E$7*C29/1000</f>
        <v>#DIV/0!</v>
      </c>
      <c r="F29" s="74" t="e">
        <f>'Table of Proposed Rates-Page 6'!$E$9*C29/1000</f>
        <v>#DIV/0!</v>
      </c>
      <c r="G29" s="75" t="e">
        <f t="shared" si="5"/>
        <v>#DIV/0!</v>
      </c>
    </row>
    <row r="30" spans="1:7">
      <c r="A30" s="76">
        <v>1.25</v>
      </c>
      <c r="B30" s="71">
        <v>10</v>
      </c>
      <c r="C30" s="72">
        <v>30000</v>
      </c>
      <c r="D30" s="73" t="e">
        <f t="shared" si="6"/>
        <v>#DIV/0!</v>
      </c>
      <c r="E30" s="74" t="e">
        <f>('Table of Proposed Rates-Page 6'!$E$7*'Overview-Page 1'!$I$36/1000)+(C30-'Overview-Page 1'!$I$36)/1000*'Table of Proposed Rates-Page 6'!$E$8</f>
        <v>#DIV/0!</v>
      </c>
      <c r="F30" s="74" t="e">
        <f>'Table of Proposed Rates-Page 6'!$E$9*C30/1000</f>
        <v>#DIV/0!</v>
      </c>
      <c r="G30" s="75" t="e">
        <f t="shared" si="5"/>
        <v>#DIV/0!</v>
      </c>
    </row>
    <row r="31" spans="1:7">
      <c r="A31" s="71">
        <v>2</v>
      </c>
      <c r="B31" s="71">
        <v>25</v>
      </c>
      <c r="C31" s="72">
        <v>75000</v>
      </c>
      <c r="D31" s="73" t="e">
        <f t="shared" si="6"/>
        <v>#DIV/0!</v>
      </c>
      <c r="E31" s="74" t="e">
        <f>('Table of Proposed Rates-Page 6'!$E$7*'Overview-Page 1'!$I$36/1000)+(C31-'Overview-Page 1'!$I$36)/1000*'Table of Proposed Rates-Page 6'!$E$8</f>
        <v>#DIV/0!</v>
      </c>
      <c r="F31" s="74" t="e">
        <f>'Table of Proposed Rates-Page 6'!$E$9*C31/1000</f>
        <v>#DIV/0!</v>
      </c>
      <c r="G31" s="75" t="e">
        <f t="shared" si="5"/>
        <v>#DIV/0!</v>
      </c>
    </row>
    <row r="32" spans="1:7">
      <c r="A32" s="80">
        <v>3</v>
      </c>
      <c r="B32" s="79">
        <v>45</v>
      </c>
      <c r="C32" s="78">
        <v>135000</v>
      </c>
      <c r="D32" s="73" t="e">
        <f t="shared" si="6"/>
        <v>#DIV/0!</v>
      </c>
      <c r="E32" s="74" t="e">
        <f>('Table of Proposed Rates-Page 6'!$E$7*'Overview-Page 1'!$I$36/1000)+(C32-'Overview-Page 1'!$I$36)/1000*'Table of Proposed Rates-Page 6'!$E$8</f>
        <v>#DIV/0!</v>
      </c>
      <c r="F32" s="74" t="e">
        <f>'Table of Proposed Rates-Page 6'!$E$9*C32/1000</f>
        <v>#DIV/0!</v>
      </c>
      <c r="G32" s="75" t="e">
        <f t="shared" ref="G32:G34" si="7">SUM(D32:F32)</f>
        <v>#DIV/0!</v>
      </c>
    </row>
    <row r="33" spans="1:7">
      <c r="A33" s="80">
        <v>4</v>
      </c>
      <c r="B33" s="79">
        <v>90</v>
      </c>
      <c r="C33" s="78">
        <v>270000</v>
      </c>
      <c r="D33" s="73" t="e">
        <f t="shared" si="6"/>
        <v>#DIV/0!</v>
      </c>
      <c r="E33" s="74" t="e">
        <f>('Table of Proposed Rates-Page 6'!$E$7*'Overview-Page 1'!$I$36/1000)+(C33-'Overview-Page 1'!$I$36)/1000*'Table of Proposed Rates-Page 6'!$E$8</f>
        <v>#DIV/0!</v>
      </c>
      <c r="F33" s="74" t="e">
        <f>'Table of Proposed Rates-Page 6'!$E$9*C33/1000</f>
        <v>#DIV/0!</v>
      </c>
      <c r="G33" s="75" t="e">
        <f t="shared" si="7"/>
        <v>#DIV/0!</v>
      </c>
    </row>
    <row r="34" spans="1:7">
      <c r="A34" s="80">
        <v>6</v>
      </c>
      <c r="B34" s="79">
        <v>170</v>
      </c>
      <c r="C34" s="78">
        <v>510000</v>
      </c>
      <c r="D34" s="73" t="e">
        <f t="shared" si="6"/>
        <v>#DIV/0!</v>
      </c>
      <c r="E34" s="74" t="e">
        <f>('Table of Proposed Rates-Page 6'!$E$7*'Overview-Page 1'!$I$36/1000)+(C34-'Overview-Page 1'!$I$36)/1000*'Table of Proposed Rates-Page 6'!$E$8</f>
        <v>#DIV/0!</v>
      </c>
      <c r="F34" s="74" t="e">
        <f>'Table of Proposed Rates-Page 6'!$E$9*C34/1000</f>
        <v>#DIV/0!</v>
      </c>
      <c r="G34" s="75" t="e">
        <f t="shared" si="7"/>
        <v>#DIV/0!</v>
      </c>
    </row>
    <row r="37" spans="1:7">
      <c r="A37" s="77" t="s">
        <v>143</v>
      </c>
      <c r="B37" s="6"/>
      <c r="C37" s="6"/>
      <c r="D37" s="6"/>
      <c r="E37" s="6"/>
      <c r="F37" s="6"/>
      <c r="G37" s="6"/>
    </row>
    <row r="38" spans="1:7" ht="45">
      <c r="A38" s="67" t="s">
        <v>134</v>
      </c>
      <c r="B38" s="67" t="s">
        <v>135</v>
      </c>
      <c r="C38" s="67" t="s">
        <v>136</v>
      </c>
      <c r="D38" s="68" t="s">
        <v>137</v>
      </c>
      <c r="E38" s="69" t="s">
        <v>114</v>
      </c>
      <c r="F38" s="69" t="s">
        <v>29</v>
      </c>
      <c r="G38" s="67" t="s">
        <v>138</v>
      </c>
    </row>
    <row r="39" spans="1:7">
      <c r="A39" s="70" t="s">
        <v>139</v>
      </c>
      <c r="B39" s="71">
        <v>1</v>
      </c>
      <c r="C39" s="72">
        <v>3000</v>
      </c>
      <c r="D39" s="73" t="e">
        <f>'Table of Proposed Rates-Page 6'!G5</f>
        <v>#DIV/0!</v>
      </c>
      <c r="E39" s="74" t="e">
        <f>'Table of Proposed Rates-Page 6'!$G$7*C39/1000</f>
        <v>#DIV/0!</v>
      </c>
      <c r="F39" s="74" t="e">
        <f>'Table of Proposed Rates-Page 6'!$G$9*C39/1000</f>
        <v>#DIV/0!</v>
      </c>
      <c r="G39" s="75" t="e">
        <f>SUM(D39:E39)</f>
        <v>#DIV/0!</v>
      </c>
    </row>
    <row r="40" spans="1:7">
      <c r="A40" s="70" t="s">
        <v>140</v>
      </c>
      <c r="B40" s="71">
        <v>2</v>
      </c>
      <c r="C40" s="72">
        <v>6000</v>
      </c>
      <c r="D40" s="73" t="e">
        <f>D39</f>
        <v>#DIV/0!</v>
      </c>
      <c r="E40" s="74" t="e">
        <f>'Table of Proposed Rates-Page 6'!$G$7*C40/1000</f>
        <v>#DIV/0!</v>
      </c>
      <c r="F40" s="74" t="e">
        <f>'Table of Proposed Rates-Page 6'!$G$9*C40/1000</f>
        <v>#DIV/0!</v>
      </c>
      <c r="G40" s="75" t="e">
        <f t="shared" ref="G40:G46" si="8">SUM(D40:F40)</f>
        <v>#DIV/0!</v>
      </c>
    </row>
    <row r="41" spans="1:7">
      <c r="A41" s="71">
        <v>1</v>
      </c>
      <c r="B41" s="71">
        <v>4</v>
      </c>
      <c r="C41" s="72">
        <v>12000</v>
      </c>
      <c r="D41" s="73" t="e">
        <f t="shared" ref="D41:D46" si="9">D40</f>
        <v>#DIV/0!</v>
      </c>
      <c r="E41" s="74" t="e">
        <f>'Table of Proposed Rates-Page 6'!$G$7*C41/1000</f>
        <v>#DIV/0!</v>
      </c>
      <c r="F41" s="74" t="e">
        <f>'Table of Proposed Rates-Page 6'!$G$9*C41/1000</f>
        <v>#DIV/0!</v>
      </c>
      <c r="G41" s="75" t="e">
        <f t="shared" si="8"/>
        <v>#DIV/0!</v>
      </c>
    </row>
    <row r="42" spans="1:7">
      <c r="A42" s="76">
        <v>1.25</v>
      </c>
      <c r="B42" s="71">
        <v>10</v>
      </c>
      <c r="C42" s="72">
        <v>30000</v>
      </c>
      <c r="D42" s="73" t="e">
        <f t="shared" si="9"/>
        <v>#DIV/0!</v>
      </c>
      <c r="E42" s="74" t="e">
        <f>('Table of Proposed Rates-Page 6'!$G$7*'Overview-Page 1'!$J$36/1000)+(C42-'Overview-Page 1'!$J$36)/1000*'Table of Proposed Rates-Page 6'!$G$8</f>
        <v>#DIV/0!</v>
      </c>
      <c r="F42" s="74" t="e">
        <f>'Table of Proposed Rates-Page 6'!$G$9*C42/1000</f>
        <v>#DIV/0!</v>
      </c>
      <c r="G42" s="75" t="e">
        <f t="shared" si="8"/>
        <v>#DIV/0!</v>
      </c>
    </row>
    <row r="43" spans="1:7">
      <c r="A43" s="71">
        <v>2</v>
      </c>
      <c r="B43" s="71">
        <v>25</v>
      </c>
      <c r="C43" s="72">
        <v>75000</v>
      </c>
      <c r="D43" s="73" t="e">
        <f t="shared" si="9"/>
        <v>#DIV/0!</v>
      </c>
      <c r="E43" s="74" t="e">
        <f>('Table of Proposed Rates-Page 6'!$G$7*'Overview-Page 1'!$J$36/1000)+(C43-'Overview-Page 1'!$J$36)/1000*'Table of Proposed Rates-Page 6'!$G$8</f>
        <v>#DIV/0!</v>
      </c>
      <c r="F43" s="74" t="e">
        <f>'Table of Proposed Rates-Page 6'!$G$9*C43/1000</f>
        <v>#DIV/0!</v>
      </c>
      <c r="G43" s="75" t="e">
        <f t="shared" si="8"/>
        <v>#DIV/0!</v>
      </c>
    </row>
    <row r="44" spans="1:7">
      <c r="A44" s="80">
        <v>3</v>
      </c>
      <c r="B44" s="79">
        <v>45</v>
      </c>
      <c r="C44" s="78">
        <v>135000</v>
      </c>
      <c r="D44" s="73" t="e">
        <f t="shared" si="9"/>
        <v>#DIV/0!</v>
      </c>
      <c r="E44" s="74" t="e">
        <f>('Table of Proposed Rates-Page 6'!$G$7*'Overview-Page 1'!$J$36/1000)+(C44-'Overview-Page 1'!$J$36)/1000*'Table of Proposed Rates-Page 6'!$G$8</f>
        <v>#DIV/0!</v>
      </c>
      <c r="F44" s="74" t="e">
        <f>'Table of Proposed Rates-Page 6'!$G$9*C44/1000</f>
        <v>#DIV/0!</v>
      </c>
      <c r="G44" s="75" t="e">
        <f t="shared" si="8"/>
        <v>#DIV/0!</v>
      </c>
    </row>
    <row r="45" spans="1:7">
      <c r="A45" s="80">
        <v>4</v>
      </c>
      <c r="B45" s="79">
        <v>90</v>
      </c>
      <c r="C45" s="78">
        <v>270000</v>
      </c>
      <c r="D45" s="73" t="e">
        <f t="shared" si="9"/>
        <v>#DIV/0!</v>
      </c>
      <c r="E45" s="74" t="e">
        <f>('Table of Proposed Rates-Page 6'!$G$7*'Overview-Page 1'!$J$36/1000)+(C45-'Overview-Page 1'!$J$36)/1000*'Table of Proposed Rates-Page 6'!$G$8</f>
        <v>#DIV/0!</v>
      </c>
      <c r="F45" s="74" t="e">
        <f>'Table of Proposed Rates-Page 6'!$G$9*C45/1000</f>
        <v>#DIV/0!</v>
      </c>
      <c r="G45" s="75" t="e">
        <f t="shared" si="8"/>
        <v>#DIV/0!</v>
      </c>
    </row>
    <row r="46" spans="1:7">
      <c r="A46" s="80">
        <v>6</v>
      </c>
      <c r="B46" s="79">
        <v>170</v>
      </c>
      <c r="C46" s="78">
        <v>510000</v>
      </c>
      <c r="D46" s="73" t="e">
        <f t="shared" si="9"/>
        <v>#DIV/0!</v>
      </c>
      <c r="E46" s="74" t="e">
        <f>('Table of Proposed Rates-Page 6'!$G$7*'Overview-Page 1'!$J$36/1000)+(C46-'Overview-Page 1'!$J$36)/1000*'Table of Proposed Rates-Page 6'!$G$8</f>
        <v>#DIV/0!</v>
      </c>
      <c r="F46" s="74" t="e">
        <f>'Table of Proposed Rates-Page 6'!$G$9*C46/1000</f>
        <v>#DIV/0!</v>
      </c>
      <c r="G46" s="75" t="e">
        <f t="shared" si="8"/>
        <v>#DIV/0!</v>
      </c>
    </row>
  </sheetData>
  <mergeCells count="1">
    <mergeCell ref="F1:G1"/>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E43"/>
  <sheetViews>
    <sheetView topLeftCell="A4" workbookViewId="0">
      <selection activeCell="G15" sqref="G15"/>
    </sheetView>
  </sheetViews>
  <sheetFormatPr defaultRowHeight="15"/>
  <cols>
    <col min="1" max="1" width="6.28515625" customWidth="1"/>
    <col min="2" max="2" width="35.85546875" customWidth="1"/>
    <col min="3" max="5" width="13.28515625" customWidth="1"/>
  </cols>
  <sheetData>
    <row r="1" spans="1:5">
      <c r="A1" s="327" t="s">
        <v>262</v>
      </c>
      <c r="B1" s="327"/>
      <c r="D1" s="328" t="s">
        <v>265</v>
      </c>
      <c r="E1" s="328"/>
    </row>
    <row r="3" spans="1:5">
      <c r="A3" s="57"/>
      <c r="B3" s="57"/>
      <c r="C3" s="84">
        <f>'WCS-Page 2'!F10</f>
        <v>1</v>
      </c>
      <c r="D3" s="84">
        <f>'WCS-Page 2'!G10</f>
        <v>2</v>
      </c>
      <c r="E3" s="84">
        <f>'WCS-Page 2'!H10</f>
        <v>3</v>
      </c>
    </row>
    <row r="4" spans="1:5">
      <c r="A4" s="57" t="s">
        <v>144</v>
      </c>
      <c r="B4" s="57"/>
      <c r="C4" s="57"/>
      <c r="D4" s="57"/>
      <c r="E4" s="57"/>
    </row>
    <row r="5" spans="1:5">
      <c r="A5" s="57"/>
      <c r="B5" s="57" t="s">
        <v>273</v>
      </c>
      <c r="C5" s="112">
        <f>'Financial Projection- Page 3'!F20</f>
        <v>0</v>
      </c>
      <c r="D5" s="112">
        <f>'Financial Projection- Page 3'!G20</f>
        <v>0</v>
      </c>
      <c r="E5" s="112">
        <f>'Financial Projection- Page 3'!H20</f>
        <v>0</v>
      </c>
    </row>
    <row r="6" spans="1:5">
      <c r="A6" s="57"/>
      <c r="B6" s="57" t="s">
        <v>54</v>
      </c>
      <c r="C6" s="112">
        <f>'Financial Projection- Page 3'!F45</f>
        <v>0</v>
      </c>
      <c r="D6" s="112">
        <f>'Financial Projection- Page 3'!G45</f>
        <v>0</v>
      </c>
      <c r="E6" s="112">
        <f>'Financial Projection- Page 3'!H45</f>
        <v>0</v>
      </c>
    </row>
    <row r="7" spans="1:5">
      <c r="A7" s="57"/>
      <c r="B7" s="57" t="s">
        <v>153</v>
      </c>
      <c r="C7" s="112">
        <f>'Financial Projection- Page 3'!F72</f>
        <v>0</v>
      </c>
      <c r="D7" s="112">
        <f>'Financial Projection- Page 3'!G72</f>
        <v>0</v>
      </c>
      <c r="E7" s="112">
        <f>'Financial Projection- Page 3'!H72</f>
        <v>0</v>
      </c>
    </row>
    <row r="8" spans="1:5">
      <c r="A8" s="160" t="s">
        <v>44</v>
      </c>
      <c r="B8" s="160"/>
      <c r="C8" s="161">
        <f>SUM(C5:C7)</f>
        <v>0</v>
      </c>
      <c r="D8" s="161">
        <f t="shared" ref="D8:E8" si="0">SUM(D5:D7)</f>
        <v>0</v>
      </c>
      <c r="E8" s="161">
        <f t="shared" si="0"/>
        <v>0</v>
      </c>
    </row>
    <row r="9" spans="1:5">
      <c r="A9" s="57"/>
      <c r="B9" s="57"/>
      <c r="C9" s="112"/>
      <c r="D9" s="112"/>
      <c r="E9" s="112"/>
    </row>
    <row r="10" spans="1:5">
      <c r="A10" s="57" t="s">
        <v>146</v>
      </c>
      <c r="B10" s="57"/>
      <c r="C10" s="112"/>
      <c r="D10" s="112"/>
      <c r="E10" s="112"/>
    </row>
    <row r="11" spans="1:5">
      <c r="A11" s="57"/>
      <c r="B11" s="57" t="s">
        <v>147</v>
      </c>
      <c r="C11" s="112" t="e">
        <f>'Table of Proposed Rates-Page 6'!C5*4*'Overview-Page 1'!H10</f>
        <v>#DIV/0!</v>
      </c>
      <c r="D11" s="112" t="e">
        <f>'Table of Proposed Rates-Page 6'!E5*4*'Overview-Page 1'!I10</f>
        <v>#DIV/0!</v>
      </c>
      <c r="E11" s="112" t="e">
        <f>'Table of Proposed Rates-Page 6'!G5*4*'Overview-Page 1'!J10</f>
        <v>#DIV/0!</v>
      </c>
    </row>
    <row r="12" spans="1:5">
      <c r="A12" s="57"/>
      <c r="B12" s="57" t="s">
        <v>148</v>
      </c>
      <c r="C12" s="112" t="e">
        <f>'Rate Calculator-Page 5'!C19</f>
        <v>#DIV/0!</v>
      </c>
      <c r="D12" s="112" t="e">
        <f>'Rate Calculator-Page 5'!D19</f>
        <v>#DIV/0!</v>
      </c>
      <c r="E12" s="112" t="e">
        <f>'Rate Calculator-Page 5'!E19</f>
        <v>#DIV/0!</v>
      </c>
    </row>
    <row r="13" spans="1:5">
      <c r="A13" s="57"/>
      <c r="B13" s="57" t="s">
        <v>200</v>
      </c>
      <c r="C13" s="112" t="e">
        <f>'Table of Proposed Rates-Page 6'!C7*'Overview-Page 1'!H37/1000</f>
        <v>#DIV/0!</v>
      </c>
      <c r="D13" s="112" t="e">
        <f>'Table of Proposed Rates-Page 6'!E7*'Overview-Page 1'!I37/1000</f>
        <v>#DIV/0!</v>
      </c>
      <c r="E13" s="112" t="e">
        <f>'Table of Proposed Rates-Page 6'!G7*'Overview-Page 1'!J37/1000</f>
        <v>#DIV/0!</v>
      </c>
    </row>
    <row r="14" spans="1:5">
      <c r="A14" s="57"/>
      <c r="B14" s="57" t="s">
        <v>201</v>
      </c>
      <c r="C14" s="112" t="e">
        <f>'Table of Proposed Rates-Page 6'!C8*'Overview-Page 1'!H38/1000</f>
        <v>#DIV/0!</v>
      </c>
      <c r="D14" s="112" t="e">
        <f>'Table of Proposed Rates-Page 6'!E8*'Overview-Page 1'!I38/1000</f>
        <v>#DIV/0!</v>
      </c>
      <c r="E14" s="112" t="e">
        <f>'Table of Proposed Rates-Page 6'!G8*'Overview-Page 1'!J38/1000</f>
        <v>#DIV/0!</v>
      </c>
    </row>
    <row r="15" spans="1:5">
      <c r="A15" s="57"/>
      <c r="B15" s="57" t="s">
        <v>149</v>
      </c>
      <c r="C15" s="112" t="e">
        <f>'Table of Proposed Rates-Page 6'!C9*'Overview-Page 1'!H51/1000</f>
        <v>#DIV/0!</v>
      </c>
      <c r="D15" s="112" t="e">
        <f>'Table of Proposed Rates-Page 6'!E9*'Overview-Page 1'!I51/1000</f>
        <v>#DIV/0!</v>
      </c>
      <c r="E15" s="112" t="e">
        <f>'Table of Proposed Rates-Page 6'!G9*'Overview-Page 1'!J51/1000</f>
        <v>#DIV/0!</v>
      </c>
    </row>
    <row r="16" spans="1:5">
      <c r="A16" s="160" t="s">
        <v>44</v>
      </c>
      <c r="B16" s="160"/>
      <c r="C16" s="161" t="e">
        <f>SUM(C11:C15)</f>
        <v>#DIV/0!</v>
      </c>
      <c r="D16" s="161" t="e">
        <f t="shared" ref="D16:E16" si="1">SUM(D11:D15)</f>
        <v>#DIV/0!</v>
      </c>
      <c r="E16" s="161" t="e">
        <f t="shared" si="1"/>
        <v>#DIV/0!</v>
      </c>
    </row>
    <row r="17" spans="1:5">
      <c r="A17" s="57"/>
      <c r="B17" s="57"/>
      <c r="C17" s="112"/>
      <c r="D17" s="112"/>
      <c r="E17" s="112"/>
    </row>
    <row r="18" spans="1:5">
      <c r="A18" s="160" t="s">
        <v>150</v>
      </c>
      <c r="B18" s="160"/>
      <c r="C18" s="161" t="e">
        <f>C16-C8</f>
        <v>#DIV/0!</v>
      </c>
      <c r="D18" s="161" t="e">
        <f t="shared" ref="D18:E18" si="2">D16-D8</f>
        <v>#DIV/0!</v>
      </c>
      <c r="E18" s="161" t="e">
        <f t="shared" si="2"/>
        <v>#DIV/0!</v>
      </c>
    </row>
    <row r="19" spans="1:5">
      <c r="C19" s="162"/>
      <c r="D19" s="162"/>
      <c r="E19" s="162"/>
    </row>
    <row r="43" spans="3:5" ht="35.25" customHeight="1">
      <c r="C43" s="278" t="s">
        <v>312</v>
      </c>
      <c r="D43" s="279"/>
      <c r="E43" s="279"/>
    </row>
  </sheetData>
  <mergeCells count="3">
    <mergeCell ref="A1:B1"/>
    <mergeCell ref="D1:E1"/>
    <mergeCell ref="C43:E43"/>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Overview-Page 1</vt:lpstr>
      <vt:lpstr>WCS-Page 2</vt:lpstr>
      <vt:lpstr>Financial Projection- Page 3</vt:lpstr>
      <vt:lpstr>Explanations-Page 4</vt:lpstr>
      <vt:lpstr>Rate Calculator-Page 5</vt:lpstr>
      <vt:lpstr>Table of Proposed Rates-Page 6</vt:lpstr>
      <vt:lpstr>Minimum Quarterly-Page7</vt:lpstr>
      <vt:lpstr>Proof of Revenue-Page 8</vt:lpstr>
      <vt:lpstr>Sheet1</vt:lpstr>
      <vt:lpstr>'Financial Projection- Page 3'!Print_Titles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2014-02-10T15:56:14Z</cp:lastPrinted>
  <dcterms:created xsi:type="dcterms:W3CDTF">2012-03-16T13:54:22Z</dcterms:created>
  <dcterms:modified xsi:type="dcterms:W3CDTF">2016-11-29T15:57:32Z</dcterms:modified>
</cp:coreProperties>
</file>