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2" activeTab="3"/>
  </bookViews>
  <sheets>
    <sheet name="Instructions" sheetId="12" r:id="rId1"/>
    <sheet name="Overview-Page 1" sheetId="3" r:id="rId2"/>
    <sheet name="WCS- Page 2" sheetId="2" r:id="rId3"/>
    <sheet name="Financial Projections-Page 3" sheetId="1" r:id="rId4"/>
    <sheet name="Explanations-Page 4" sheetId="10" r:id="rId5"/>
    <sheet name="Rate Calculator-Page 5" sheetId="4" r:id="rId6"/>
    <sheet name="Table of Proposed Rates-Page 6" sheetId="5" r:id="rId7"/>
    <sheet name="Minimum Quarterly-Page 7" sheetId="7" r:id="rId8"/>
    <sheet name="Proof of Revenue-Page 8" sheetId="8" r:id="rId9"/>
  </sheets>
  <externalReferences>
    <externalReference r:id="rId10"/>
    <externalReference r:id="rId11"/>
  </externalReferences>
  <calcPr calcId="125725"/>
</workbook>
</file>

<file path=xl/calcChain.xml><?xml version="1.0" encoding="utf-8"?>
<calcChain xmlns="http://schemas.openxmlformats.org/spreadsheetml/2006/main">
  <c r="H13" i="1"/>
  <c r="G13"/>
  <c r="F13"/>
  <c r="D13" i="4"/>
  <c r="E13"/>
  <c r="D14"/>
  <c r="E14"/>
  <c r="C14"/>
  <c r="G62" i="1"/>
  <c r="H62"/>
  <c r="F62"/>
  <c r="D60"/>
  <c r="E60"/>
  <c r="F60"/>
  <c r="G60"/>
  <c r="H60"/>
  <c r="C60"/>
  <c r="H76"/>
  <c r="F76"/>
  <c r="F81" s="1"/>
  <c r="E76"/>
  <c r="D76"/>
  <c r="D81" s="1"/>
  <c r="H20" i="2"/>
  <c r="G20"/>
  <c r="G76" i="1" s="1"/>
  <c r="F20" i="2"/>
  <c r="E20"/>
  <c r="D20"/>
  <c r="C20"/>
  <c r="C76" i="1" s="1"/>
  <c r="C81" s="1"/>
  <c r="H15" i="2"/>
  <c r="G15"/>
  <c r="F15"/>
  <c r="E15"/>
  <c r="D15"/>
  <c r="C15"/>
  <c r="E11"/>
  <c r="E17" s="1"/>
  <c r="G8"/>
  <c r="D25" s="1"/>
  <c r="E25" s="1"/>
  <c r="F25" s="1"/>
  <c r="G25" s="1"/>
  <c r="H25" s="1"/>
  <c r="C1"/>
  <c r="C88" i="1"/>
  <c r="C90" s="1"/>
  <c r="F80"/>
  <c r="G79"/>
  <c r="H79" s="1"/>
  <c r="E81"/>
  <c r="G74"/>
  <c r="H74" s="1"/>
  <c r="G73"/>
  <c r="H73" s="1"/>
  <c r="G72"/>
  <c r="H72" s="1"/>
  <c r="G71"/>
  <c r="H71" s="1"/>
  <c r="G70"/>
  <c r="H70" s="1"/>
  <c r="G69"/>
  <c r="E62"/>
  <c r="D62"/>
  <c r="C62"/>
  <c r="H61"/>
  <c r="G61"/>
  <c r="F61"/>
  <c r="E61"/>
  <c r="D61"/>
  <c r="C61"/>
  <c r="E46"/>
  <c r="D46"/>
  <c r="C46"/>
  <c r="F45"/>
  <c r="F46" s="1"/>
  <c r="F64" s="1"/>
  <c r="G44"/>
  <c r="H44" s="1"/>
  <c r="G40"/>
  <c r="H40" s="1"/>
  <c r="G39"/>
  <c r="H39" s="1"/>
  <c r="G38"/>
  <c r="H38" s="1"/>
  <c r="E36"/>
  <c r="D36"/>
  <c r="C36"/>
  <c r="F35"/>
  <c r="F36" s="1"/>
  <c r="G34"/>
  <c r="H34" s="1"/>
  <c r="G30"/>
  <c r="H30" s="1"/>
  <c r="G29"/>
  <c r="H29" s="1"/>
  <c r="G28"/>
  <c r="H28" s="1"/>
  <c r="G27"/>
  <c r="H27" s="1"/>
  <c r="G26"/>
  <c r="F20"/>
  <c r="E20"/>
  <c r="D20"/>
  <c r="C20"/>
  <c r="G17"/>
  <c r="G20" s="1"/>
  <c r="E15"/>
  <c r="D15"/>
  <c r="C15"/>
  <c r="G12"/>
  <c r="H12" s="1"/>
  <c r="H11"/>
  <c r="G11"/>
  <c r="D2"/>
  <c r="C3" i="4"/>
  <c r="D3"/>
  <c r="E3"/>
  <c r="E8" i="1" l="1"/>
  <c r="D23" i="2"/>
  <c r="D24" s="1"/>
  <c r="D26" s="1"/>
  <c r="C11"/>
  <c r="C8" i="1" s="1"/>
  <c r="G11" i="2"/>
  <c r="E22"/>
  <c r="D11"/>
  <c r="D8" i="1" s="1"/>
  <c r="F11" i="2"/>
  <c r="H11"/>
  <c r="F63" i="1"/>
  <c r="F47"/>
  <c r="F65" s="1"/>
  <c r="H17"/>
  <c r="H20" s="1"/>
  <c r="H26"/>
  <c r="G35"/>
  <c r="G36" s="1"/>
  <c r="H45"/>
  <c r="H46" s="1"/>
  <c r="H64" s="1"/>
  <c r="D47"/>
  <c r="H69"/>
  <c r="G80"/>
  <c r="G81" s="1"/>
  <c r="G45"/>
  <c r="G46" s="1"/>
  <c r="G64" s="1"/>
  <c r="C47"/>
  <c r="C93" s="1"/>
  <c r="E47"/>
  <c r="E4" i="4" l="1"/>
  <c r="E3" i="8"/>
  <c r="H8" i="1"/>
  <c r="D3" i="8"/>
  <c r="G8" i="1"/>
  <c r="D4" i="4"/>
  <c r="C3" i="8"/>
  <c r="F8" i="1"/>
  <c r="C4" i="4"/>
  <c r="F15" i="1"/>
  <c r="E23" i="2"/>
  <c r="E24" s="1"/>
  <c r="E26" s="1"/>
  <c r="F22"/>
  <c r="F17"/>
  <c r="H17"/>
  <c r="H22"/>
  <c r="D22"/>
  <c r="D17"/>
  <c r="G22"/>
  <c r="G17"/>
  <c r="G63" i="1"/>
  <c r="G47"/>
  <c r="H80"/>
  <c r="H81" s="1"/>
  <c r="H35"/>
  <c r="H36" s="1"/>
  <c r="B19" i="5"/>
  <c r="F21" i="1" l="1"/>
  <c r="F23" i="2"/>
  <c r="F24" s="1"/>
  <c r="F26" s="1"/>
  <c r="G65" i="1"/>
  <c r="D12" i="4" s="1"/>
  <c r="G15" i="1"/>
  <c r="H63"/>
  <c r="H47"/>
  <c r="H39" i="3"/>
  <c r="I39" s="1"/>
  <c r="B8" i="5"/>
  <c r="C31" i="4"/>
  <c r="H35" i="3"/>
  <c r="I35" s="1"/>
  <c r="J35" s="1"/>
  <c r="G21" i="1" l="1"/>
  <c r="D11" i="4"/>
  <c r="D15" s="1"/>
  <c r="D16" s="1"/>
  <c r="H15" i="1"/>
  <c r="G23" i="2"/>
  <c r="G24" s="1"/>
  <c r="H65" i="1"/>
  <c r="E12" i="4" s="1"/>
  <c r="G26" i="2"/>
  <c r="D31" i="4"/>
  <c r="J39" i="3"/>
  <c r="E31" i="4" s="1"/>
  <c r="H21" i="1" l="1"/>
  <c r="E11" i="4"/>
  <c r="E15" s="1"/>
  <c r="E16" s="1"/>
  <c r="H23" i="2"/>
  <c r="H24" s="1"/>
  <c r="H26" s="1"/>
  <c r="H36" i="3"/>
  <c r="I36" s="1"/>
  <c r="J36" s="1"/>
  <c r="B10" i="5"/>
  <c r="B9"/>
  <c r="B7"/>
  <c r="G41" i="3"/>
  <c r="H37"/>
  <c r="C13" i="4"/>
  <c r="I37" i="3" l="1"/>
  <c r="C37" i="4"/>
  <c r="E12" i="7"/>
  <c r="E10"/>
  <c r="E11"/>
  <c r="E9"/>
  <c r="E13"/>
  <c r="F9"/>
  <c r="F10"/>
  <c r="F6"/>
  <c r="F11"/>
  <c r="F7"/>
  <c r="F12"/>
  <c r="F8"/>
  <c r="F13"/>
  <c r="J37" i="3" l="1"/>
  <c r="E37" i="4" s="1"/>
  <c r="D37"/>
  <c r="C24"/>
  <c r="G33" i="3" l="1"/>
  <c r="I14"/>
  <c r="J14" s="1"/>
  <c r="G15" i="5" s="1"/>
  <c r="H29" i="3"/>
  <c r="I29" s="1"/>
  <c r="J29" s="1"/>
  <c r="B5" i="5"/>
  <c r="B12" s="1"/>
  <c r="H13" i="3"/>
  <c r="I13" s="1"/>
  <c r="J13" s="1"/>
  <c r="E15" i="5"/>
  <c r="B15"/>
  <c r="H19" i="3"/>
  <c r="I19" s="1"/>
  <c r="J19" s="1"/>
  <c r="H20"/>
  <c r="I20" s="1"/>
  <c r="J20" s="1"/>
  <c r="H21"/>
  <c r="I21" s="1"/>
  <c r="J21" s="1"/>
  <c r="H22"/>
  <c r="I22" s="1"/>
  <c r="J22" s="1"/>
  <c r="H23"/>
  <c r="I23" s="1"/>
  <c r="J23" s="1"/>
  <c r="H24"/>
  <c r="I24" s="1"/>
  <c r="J24" s="1"/>
  <c r="H25"/>
  <c r="I25" s="1"/>
  <c r="J25" s="1"/>
  <c r="H18"/>
  <c r="I18" s="1"/>
  <c r="H16"/>
  <c r="I16" s="1"/>
  <c r="J16" s="1"/>
  <c r="H8"/>
  <c r="I8" s="1"/>
  <c r="J8" s="1"/>
  <c r="H9"/>
  <c r="I9" s="1"/>
  <c r="J9" s="1"/>
  <c r="H7"/>
  <c r="I7" s="1"/>
  <c r="C15" i="5" l="1"/>
  <c r="D6" i="7"/>
  <c r="D7" s="1"/>
  <c r="B11" i="5"/>
  <c r="B13"/>
  <c r="E7" i="7"/>
  <c r="E6"/>
  <c r="G6" s="1"/>
  <c r="E8"/>
  <c r="I10" i="3"/>
  <c r="J7"/>
  <c r="J10" s="1"/>
  <c r="I27"/>
  <c r="J18"/>
  <c r="J27" s="1"/>
  <c r="H10"/>
  <c r="G7" i="7" l="1"/>
  <c r="D8"/>
  <c r="G8" l="1"/>
  <c r="D9"/>
  <c r="G16" i="5"/>
  <c r="C16"/>
  <c r="B16"/>
  <c r="D15"/>
  <c r="B14"/>
  <c r="H15"/>
  <c r="F15"/>
  <c r="D24" i="4" l="1"/>
  <c r="D10" i="7"/>
  <c r="G9"/>
  <c r="E16" i="5"/>
  <c r="H16" s="1"/>
  <c r="D16"/>
  <c r="E24" i="4" l="1"/>
  <c r="D11" i="7"/>
  <c r="G10"/>
  <c r="F16" i="5"/>
  <c r="H12" i="3"/>
  <c r="H49"/>
  <c r="I49" s="1"/>
  <c r="J49" s="1"/>
  <c r="H48"/>
  <c r="I48" s="1"/>
  <c r="J48" s="1"/>
  <c r="H42"/>
  <c r="I42" s="1"/>
  <c r="J42" s="1"/>
  <c r="H40"/>
  <c r="H38"/>
  <c r="H32"/>
  <c r="I32" s="1"/>
  <c r="J32" s="1"/>
  <c r="H31"/>
  <c r="G50"/>
  <c r="G51" s="1"/>
  <c r="G43"/>
  <c r="G45" s="1"/>
  <c r="G46" s="1"/>
  <c r="C7" i="4"/>
  <c r="G10" i="3"/>
  <c r="G27"/>
  <c r="C11" i="4"/>
  <c r="H41" i="3" l="1"/>
  <c r="I40"/>
  <c r="C19" i="4"/>
  <c r="C25" s="1"/>
  <c r="D12" i="7"/>
  <c r="G11"/>
  <c r="H33" i="3"/>
  <c r="I31"/>
  <c r="I38"/>
  <c r="H50"/>
  <c r="I50" s="1"/>
  <c r="J50" s="1"/>
  <c r="D7" i="4"/>
  <c r="H27" i="3"/>
  <c r="G52"/>
  <c r="I41" l="1"/>
  <c r="C30" i="4"/>
  <c r="C26"/>
  <c r="E28"/>
  <c r="E29" s="1"/>
  <c r="E35"/>
  <c r="E36" s="1"/>
  <c r="E38" s="1"/>
  <c r="C28"/>
  <c r="C29" s="1"/>
  <c r="C32" s="1"/>
  <c r="C35"/>
  <c r="C36" s="1"/>
  <c r="C38" s="1"/>
  <c r="D19"/>
  <c r="D25" s="1"/>
  <c r="H51" i="3"/>
  <c r="I51" s="1"/>
  <c r="J51" s="1"/>
  <c r="J40"/>
  <c r="C6" i="4"/>
  <c r="C8" s="1"/>
  <c r="C5" i="5" s="1"/>
  <c r="C5" i="8"/>
  <c r="D13" i="7"/>
  <c r="G13" s="1"/>
  <c r="G12"/>
  <c r="J38" i="3"/>
  <c r="J31"/>
  <c r="J33" s="1"/>
  <c r="I33"/>
  <c r="E7" i="4"/>
  <c r="H43" i="3"/>
  <c r="H45" s="1"/>
  <c r="H46" s="1"/>
  <c r="J41" l="1"/>
  <c r="H52"/>
  <c r="C43" i="4" s="1"/>
  <c r="D30"/>
  <c r="D26"/>
  <c r="D28"/>
  <c r="D29" s="1"/>
  <c r="D35"/>
  <c r="D36" s="1"/>
  <c r="D38" s="1"/>
  <c r="C11" i="8"/>
  <c r="C17" s="1"/>
  <c r="D17" i="7"/>
  <c r="D18" s="1"/>
  <c r="D19" s="1"/>
  <c r="E19" i="4"/>
  <c r="E25" s="1"/>
  <c r="D5" i="5"/>
  <c r="C12" i="4"/>
  <c r="C6" i="8"/>
  <c r="D6"/>
  <c r="E6"/>
  <c r="E6" i="4"/>
  <c r="E8" s="1"/>
  <c r="G5" i="5" s="1"/>
  <c r="E5" i="8"/>
  <c r="D6" i="4"/>
  <c r="D8" s="1"/>
  <c r="E5" i="5" s="1"/>
  <c r="D5" i="8"/>
  <c r="I52" i="3"/>
  <c r="D43" i="4" s="1"/>
  <c r="I43" i="3"/>
  <c r="I45" s="1"/>
  <c r="I46" s="1"/>
  <c r="J52"/>
  <c r="E43" i="4" s="1"/>
  <c r="J43" i="3"/>
  <c r="J45" s="1"/>
  <c r="J46" s="1"/>
  <c r="E30" i="4" l="1"/>
  <c r="E32" s="1"/>
  <c r="E26"/>
  <c r="D32"/>
  <c r="C15"/>
  <c r="C16" s="1"/>
  <c r="D11" i="8"/>
  <c r="D17" s="1"/>
  <c r="D28" i="7"/>
  <c r="D29" s="1"/>
  <c r="E11" i="8"/>
  <c r="E17" s="1"/>
  <c r="D40" i="7"/>
  <c r="F5" i="5"/>
  <c r="D20" i="7"/>
  <c r="H5" i="5"/>
  <c r="D41" i="7" l="1"/>
  <c r="D30"/>
  <c r="D21"/>
  <c r="D42" l="1"/>
  <c r="D31"/>
  <c r="D22"/>
  <c r="D32" l="1"/>
  <c r="D23"/>
  <c r="D43"/>
  <c r="D33" l="1"/>
  <c r="D44"/>
  <c r="D24"/>
  <c r="G9" i="5" l="1"/>
  <c r="E15" i="8" s="1"/>
  <c r="E33" i="4"/>
  <c r="D34" i="7"/>
  <c r="D45"/>
  <c r="E39" i="4" l="1"/>
  <c r="G8" i="5"/>
  <c r="E14" i="8" s="1"/>
  <c r="E9" i="5"/>
  <c r="D15" i="8" s="1"/>
  <c r="D33" i="4"/>
  <c r="G45" i="7"/>
  <c r="G43"/>
  <c r="G44"/>
  <c r="D35"/>
  <c r="D46"/>
  <c r="G7" i="5" l="1"/>
  <c r="E45" i="7" s="1"/>
  <c r="E17" i="4"/>
  <c r="E18" s="1"/>
  <c r="H9" i="5"/>
  <c r="E43" i="7"/>
  <c r="D39" i="4"/>
  <c r="E8" i="5"/>
  <c r="E41" i="7"/>
  <c r="G41" s="1"/>
  <c r="G34"/>
  <c r="G33"/>
  <c r="G35"/>
  <c r="G32"/>
  <c r="G31"/>
  <c r="D47"/>
  <c r="G47" s="1"/>
  <c r="G46"/>
  <c r="E40" l="1"/>
  <c r="G40" s="1"/>
  <c r="E47"/>
  <c r="E46"/>
  <c r="G14" i="5"/>
  <c r="E20" i="4"/>
  <c r="E12" i="8" s="1"/>
  <c r="E7" i="5"/>
  <c r="D13" i="8" s="1"/>
  <c r="D17" i="4"/>
  <c r="D18" s="1"/>
  <c r="E44" i="7"/>
  <c r="E13" i="8"/>
  <c r="E42" i="7"/>
  <c r="G42" s="1"/>
  <c r="H8" i="5"/>
  <c r="D14" i="8"/>
  <c r="E32" i="7"/>
  <c r="E34"/>
  <c r="E31"/>
  <c r="E33" l="1"/>
  <c r="E30"/>
  <c r="G30" s="1"/>
  <c r="E28"/>
  <c r="G28" s="1"/>
  <c r="E35"/>
  <c r="E29"/>
  <c r="G29" s="1"/>
  <c r="H7" i="5"/>
  <c r="E14"/>
  <c r="H14" s="1"/>
  <c r="D20" i="4"/>
  <c r="D12" i="8" s="1"/>
  <c r="C9" i="5" l="1"/>
  <c r="C15" i="8" s="1"/>
  <c r="C33" i="4"/>
  <c r="C39" s="1"/>
  <c r="C17" s="1"/>
  <c r="C18" s="1"/>
  <c r="G24" i="7"/>
  <c r="C14" i="5" l="1"/>
  <c r="C20" i="4"/>
  <c r="C12" i="8" s="1"/>
  <c r="C7" i="5"/>
  <c r="C13" i="8" s="1"/>
  <c r="C8" i="5"/>
  <c r="C14" i="8" s="1"/>
  <c r="F9" i="5"/>
  <c r="D9"/>
  <c r="G20" i="7"/>
  <c r="G19"/>
  <c r="G18"/>
  <c r="G23"/>
  <c r="G22"/>
  <c r="G21"/>
  <c r="F14" i="5" l="1"/>
  <c r="D14"/>
  <c r="E17" i="7"/>
  <c r="G17" s="1"/>
  <c r="D8" i="5"/>
  <c r="F8"/>
  <c r="D7"/>
  <c r="E22" i="7"/>
  <c r="E18"/>
  <c r="E23"/>
  <c r="E21"/>
  <c r="E24"/>
  <c r="E19"/>
  <c r="E20"/>
  <c r="F7" i="5"/>
  <c r="G88" i="1" l="1"/>
  <c r="G90" s="1"/>
  <c r="G91" s="1"/>
  <c r="E88"/>
  <c r="E90" s="1"/>
  <c r="E93" s="1"/>
  <c r="D88"/>
  <c r="D90" s="1"/>
  <c r="D93" s="1"/>
  <c r="F88"/>
  <c r="F90" s="1"/>
  <c r="F91" s="1"/>
  <c r="H88"/>
  <c r="H90" s="1"/>
  <c r="H91" s="1"/>
  <c r="E7" i="8" l="1"/>
  <c r="E8" s="1"/>
  <c r="E19" s="1"/>
  <c r="E42" i="4"/>
  <c r="E44" s="1"/>
  <c r="G10" i="5" s="1"/>
  <c r="C42" i="4"/>
  <c r="C44" s="1"/>
  <c r="C10" i="5" s="1"/>
  <c r="C7" i="8"/>
  <c r="C8" s="1"/>
  <c r="C19" s="1"/>
  <c r="D7"/>
  <c r="D8" s="1"/>
  <c r="D19" s="1"/>
  <c r="D42" i="4"/>
  <c r="D44" s="1"/>
  <c r="E10" i="5" s="1"/>
  <c r="C16" i="8" l="1"/>
  <c r="F17" i="7"/>
  <c r="F24"/>
  <c r="F23"/>
  <c r="F18"/>
  <c r="C13" i="5"/>
  <c r="D13" s="1"/>
  <c r="F21" i="7"/>
  <c r="F20"/>
  <c r="F19"/>
  <c r="D10" i="5"/>
  <c r="F22" i="7"/>
  <c r="C11" i="5"/>
  <c r="D11" s="1"/>
  <c r="C12"/>
  <c r="D12" s="1"/>
  <c r="D16" i="8"/>
  <c r="F29" i="7"/>
  <c r="F32"/>
  <c r="E13" i="5"/>
  <c r="F34" i="7"/>
  <c r="F10" i="5"/>
  <c r="F33" i="7"/>
  <c r="F28"/>
  <c r="F31"/>
  <c r="F30"/>
  <c r="F35"/>
  <c r="E11" i="5"/>
  <c r="E12"/>
  <c r="E16" i="8"/>
  <c r="F43" i="7"/>
  <c r="F42"/>
  <c r="F41"/>
  <c r="F40"/>
  <c r="H10" i="5"/>
  <c r="F44" i="7"/>
  <c r="F47"/>
  <c r="F46"/>
  <c r="F45"/>
  <c r="G13" i="5"/>
  <c r="H13" s="1"/>
  <c r="G12"/>
  <c r="G11"/>
  <c r="F13" l="1"/>
  <c r="H11"/>
  <c r="F11"/>
  <c r="H12"/>
  <c r="F12"/>
</calcChain>
</file>

<file path=xl/comments1.xml><?xml version="1.0" encoding="utf-8"?>
<comments xmlns="http://schemas.openxmlformats.org/spreadsheetml/2006/main">
  <authors>
    <author>Gerry</author>
  </authors>
  <commentList>
    <comment ref="A31" authorId="0">
      <text>
        <r>
          <rPr>
            <b/>
            <sz val="9"/>
            <color indexed="81"/>
            <rFont val="Tahoma"/>
            <family val="2"/>
          </rPr>
          <t>Gerry:</t>
        </r>
        <r>
          <rPr>
            <sz val="9"/>
            <color indexed="81"/>
            <rFont val="Tahoma"/>
            <family val="2"/>
          </rPr>
          <t xml:space="preserve">
this includes all treated water not purchased from a third party</t>
        </r>
      </text>
    </comment>
    <comment ref="A54"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<sst xmlns="http://schemas.openxmlformats.org/spreadsheetml/2006/main" count="447" uniqueCount="337">
  <si>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</si>
  <si>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</si>
  <si>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</si>
  <si>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</si>
  <si>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</si>
  <si>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</si>
  <si>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</si>
  <si>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</si>
  <si>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</si>
  <si>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</si>
  <si>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</si>
  <si>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</si>
  <si>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</si>
  <si>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</si>
  <si>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</si>
  <si>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</si>
  <si>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</si>
  <si>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</si>
  <si>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</si>
  <si>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</si>
  <si>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</si>
  <si>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</si>
  <si>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</si>
  <si>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</si>
  <si>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</si>
  <si>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</si>
  <si>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</si>
  <si>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</si>
  <si>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</si>
  <si>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</si>
  <si>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</si>
  <si>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</si>
  <si>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</si>
  <si>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</si>
  <si>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</si>
  <si>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</si>
  <si>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</si>
  <si>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</si>
  <si>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</si>
  <si>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</si>
  <si>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</si>
  <si>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</si>
  <si>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</si>
  <si>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</si>
  <si>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</si>
  <si>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</si>
  <si>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</si>
  <si>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</si>
  <si>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</si>
  <si>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</si>
  <si>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</si>
  <si>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</si>
  <si>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</si>
  <si>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</si>
  <si>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Working capital surcharge (1% of annual expenses)</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</si>
  <si>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</si>
  <si>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</si>
  <si>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</si>
  <si>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</si>
  <si>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</si>
  <si>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</si>
  <si>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</si>
  <si>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</si>
  <si>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</si>
  <si>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</si>
  <si>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</si>
  <si>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</si>
  <si>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</si>
  <si>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</si>
  <si>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</si>
  <si>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</si>
  <si>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</si>
  <si>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</si>
  <si>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</si>
  <si>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</si>
  <si>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</si>
  <si>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</si>
  <si>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</si>
  <si>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</si>
  <si>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</si>
  <si>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</si>
  <si>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</si>
  <si>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</si>
  <si>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</si>
  <si>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</si>
  <si>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</si>
  <si>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</si>
  <si>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</si>
  <si>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</si>
  <si>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</si>
  <si>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</si>
  <si>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</si>
  <si>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</si>
  <si>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</si>
  <si>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</si>
  <si>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</si>
  <si>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</si>
  <si>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</si>
  <si>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</si>
  <si>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</si>
  <si>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</si>
  <si>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</si>
  <si>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</si>
  <si>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</si>
  <si>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</si>
  <si>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</si>
  <si>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</si>
  <si>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</si>
  <si>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</si>
  <si>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</si>
  <si>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</si>
  <si>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Bulk water rate</t>
  </si>
  <si>
    <t>Metered water rates</t>
  </si>
  <si>
    <t>Sewer rates</t>
  </si>
  <si>
    <t>Net sewer costs</t>
  </si>
  <si>
    <t>Volumes returned to sewers</t>
  </si>
  <si>
    <t>Sewer rate</t>
  </si>
  <si>
    <t>Proposed hydrant charge (annual)</t>
  </si>
  <si>
    <t>Commodity Rate</t>
  </si>
  <si>
    <t>Previous</t>
  </si>
  <si>
    <t>Water</t>
  </si>
  <si>
    <t>Quarterly Service Charge</t>
  </si>
  <si>
    <t>Minimum Quarterly*</t>
  </si>
  <si>
    <t>Sewer Only Quarterly**</t>
  </si>
  <si>
    <t>Bulk Water</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</si>
  <si>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</si>
  <si>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</si>
  <si>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</si>
  <si>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</si>
  <si>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</si>
  <si>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</si>
  <si>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</si>
  <si>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</si>
  <si>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</si>
  <si>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</si>
  <si>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</si>
  <si>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</si>
  <si>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</si>
  <si>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*Includes 3000 Gallons per quarter</t>
  </si>
  <si>
    <t>(1) (2)</t>
  </si>
  <si>
    <t>(1000 gal)</t>
  </si>
  <si>
    <t>Min quarterly gallons included</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</si>
  <si>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</si>
  <si>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</si>
  <si>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</si>
  <si>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</si>
  <si>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</si>
  <si>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</si>
  <si>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</si>
  <si>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</si>
  <si>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</si>
  <si>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</si>
  <si>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</si>
  <si>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</si>
  <si>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</si>
  <si>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</si>
  <si>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</si>
  <si>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Sewer charges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</si>
  <si>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</si>
  <si>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</si>
  <si>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</si>
  <si>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</si>
  <si>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</si>
  <si>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</si>
  <si>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Average quarterly gallons- sewer only customers</t>
  </si>
  <si>
    <t>Fiscal year</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</si>
  <si>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</si>
  <si>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</si>
  <si>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</si>
  <si>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</si>
  <si>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</si>
  <si>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</si>
  <si>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</si>
  <si>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</si>
  <si>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</si>
  <si>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</si>
  <si>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</si>
  <si>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</si>
  <si>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</si>
  <si>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</si>
  <si>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</si>
  <si>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</si>
  <si>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</si>
  <si>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</si>
  <si>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</si>
  <si>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</si>
  <si>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</si>
  <si>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</si>
  <si>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</si>
  <si>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</si>
  <si>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</si>
  <si>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</si>
  <si>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</si>
  <si>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</si>
  <si>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</si>
  <si>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</si>
  <si>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</si>
  <si>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</si>
  <si>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</si>
  <si>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</si>
  <si>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Production/ purchase</t>
  </si>
  <si>
    <t>Distribution</t>
  </si>
  <si>
    <t>Sub-total- water production/ purchase</t>
  </si>
  <si>
    <t>sub-total- tramsmission &amp; distribution</t>
  </si>
  <si>
    <t>Amortization of capital grants- water production</t>
  </si>
  <si>
    <t>Amortization of capital grants- distribution</t>
  </si>
  <si>
    <t>Other revenue- production</t>
  </si>
  <si>
    <t>Other revenue- distribution</t>
  </si>
  <si>
    <t>Non-rate revenue - production</t>
  </si>
  <si>
    <t>Non-rate revenue - distribution</t>
  </si>
  <si>
    <t>Net rate revenue requirement - production</t>
  </si>
  <si>
    <t>Net rate revenue requirement - distribution</t>
  </si>
  <si>
    <t>Domestic rate</t>
  </si>
  <si>
    <t>Net Production costs</t>
  </si>
  <si>
    <t>Net Distribution costs</t>
  </si>
  <si>
    <t>Total water sales</t>
  </si>
  <si>
    <t>Domestic water increment</t>
  </si>
  <si>
    <t>First 20,000 gallons</t>
  </si>
  <si>
    <t>Over 20,000 gallons</t>
  </si>
  <si>
    <t xml:space="preserve">Sewer  </t>
  </si>
  <si>
    <t xml:space="preserve"> Water Sales-domestic step</t>
  </si>
  <si>
    <t xml:space="preserve"> Water Sales-intermediate step</t>
  </si>
  <si>
    <t xml:space="preserve">Volume break point for intermediate step </t>
  </si>
  <si>
    <t xml:space="preserve">Water sales- domestic step </t>
  </si>
  <si>
    <t xml:space="preserve">Water sales- Intermediate step </t>
  </si>
  <si>
    <t>(gallons)</t>
  </si>
  <si>
    <t>Wholesale rate</t>
  </si>
  <si>
    <r>
      <t>Sewer rate charges</t>
    </r>
    <r>
      <rPr>
        <vertAlign val="superscript"/>
        <sz val="9"/>
        <rFont val="Arial"/>
        <family val="2"/>
      </rPr>
      <t xml:space="preserve"> (4)</t>
    </r>
  </si>
  <si>
    <t>Average annual cost per household**</t>
  </si>
  <si>
    <t>**Water &amp; sewer customer- based on 12,500 gallons per household per quarter</t>
  </si>
  <si>
    <t>***Based on quarterly estimated gallons of</t>
  </si>
  <si>
    <t>Intermediate rate</t>
  </si>
  <si>
    <t>50% of dist costs</t>
  </si>
  <si>
    <t>Less: wholesale water volume</t>
  </si>
  <si>
    <t xml:space="preserve">Water sales- wholesaale step </t>
  </si>
  <si>
    <t xml:space="preserve">Volume break point for wholesale step </t>
  </si>
  <si>
    <t>Non-wholesale-intermediate sales volume</t>
  </si>
  <si>
    <t>Next 80,000 gallons</t>
  </si>
  <si>
    <t>Over 100,000 gallons</t>
  </si>
  <si>
    <t xml:space="preserve"> Water Sales-wholesale step</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</si>
  <si>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</si>
  <si>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</si>
  <si>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</si>
  <si>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</si>
  <si>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</si>
  <si>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</si>
  <si>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</si>
  <si>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</si>
  <si>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</si>
  <si>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</si>
  <si>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</si>
  <si>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</si>
  <si>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</si>
  <si>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</si>
  <si>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</si>
  <si>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</si>
  <si>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</si>
  <si>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</si>
  <si>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</si>
  <si>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</si>
  <si>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</si>
  <si>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</si>
  <si>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</si>
  <si>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</si>
  <si>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</si>
  <si>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</si>
  <si>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</si>
  <si>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</si>
  <si>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</si>
  <si>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</si>
  <si>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</si>
  <si>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</si>
  <si>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</si>
  <si>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</si>
  <si>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</si>
  <si>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</si>
  <si>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</si>
  <si>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Sewer only Average Quarterly Gallons- How many gallons/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</si>
  <si>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</si>
  <si>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</si>
  <si>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</si>
  <si>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</si>
  <si>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</si>
  <si>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</si>
  <si>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</si>
  <si>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</si>
  <si>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</si>
  <si>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</si>
  <si>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Rate Calculator-Page 5</t>
  </si>
  <si>
    <t>(self populated)</t>
  </si>
  <si>
    <t>Wholesale water rate/ 1,000 gal</t>
  </si>
  <si>
    <t>Intermediate increment</t>
  </si>
  <si>
    <t>Intermediate water rate/ 1,000 gal</t>
  </si>
  <si>
    <t>Domestic water rate/1,000 gal</t>
  </si>
  <si>
    <t>Table of Proposed Rates- Page 6</t>
  </si>
  <si>
    <t>Minimum Quarterly- Page 7</t>
  </si>
  <si>
    <t>Proof of Revenue- Page 8</t>
  </si>
  <si>
    <t>Total gen exp/ Admin revenue requirment             (A)</t>
  </si>
  <si>
    <t xml:space="preserve">Taxation revenues -production                                    </t>
  </si>
  <si>
    <t xml:space="preserve">Taxation revenues -distribution                                 </t>
  </si>
  <si>
    <t>Reference</t>
  </si>
  <si>
    <t xml:space="preserve">Fund Surplus </t>
  </si>
  <si>
    <t>Deduct Tangible Capital Assets</t>
  </si>
  <si>
    <t>Add Reserves</t>
  </si>
  <si>
    <t>Schedule 6</t>
  </si>
  <si>
    <t>Working Capital Surplus (deficit)</t>
  </si>
  <si>
    <t>Indicate Fiscal year</t>
  </si>
  <si>
    <t xml:space="preserve">Total Expenses (General + Water + Sewer) </t>
  </si>
  <si>
    <t>Working Capital Surplus/Deficit</t>
  </si>
  <si>
    <t>93/09 Working Capital Surplus req. (20% of prior year oper. exp.)</t>
  </si>
  <si>
    <t>Net  revenue general/Admin</t>
  </si>
  <si>
    <t>Inc/</t>
  </si>
  <si>
    <t>Dec</t>
  </si>
  <si>
    <t>Reconnection Fee</t>
  </si>
  <si>
    <t>/3 step rate- gallon</t>
  </si>
  <si>
    <t>Insert Year of Statement for this Schedule in blue area</t>
  </si>
  <si>
    <t>Total revenue- sewer</t>
  </si>
  <si>
    <t>Total  revenue - water</t>
  </si>
  <si>
    <t>Bulk water sales (1,000 gal)</t>
  </si>
  <si>
    <t>Total non-bulk sales (1,000 gal)</t>
  </si>
  <si>
    <t xml:space="preserve">Admin revenue requirement </t>
  </si>
  <si>
    <t>A</t>
  </si>
  <si>
    <t>Net rate rev. requirement - water</t>
  </si>
  <si>
    <t>B</t>
  </si>
  <si>
    <t>Taxation revenues-water debt</t>
  </si>
  <si>
    <t>C</t>
  </si>
  <si>
    <t>Bulk water revenue</t>
  </si>
  <si>
    <t>D</t>
  </si>
  <si>
    <t xml:space="preserve">                        Sub total</t>
  </si>
  <si>
    <t>E=A+B+C+D</t>
  </si>
  <si>
    <t xml:space="preserve"> F=E÷B</t>
  </si>
  <si>
    <t>G</t>
  </si>
  <si>
    <t xml:space="preserve">     Bulk water rate</t>
  </si>
  <si>
    <t>Net  rate revenue requirement general</t>
  </si>
  <si>
    <t>Domestic water rate</t>
  </si>
  <si>
    <t>Bulk water ratio</t>
  </si>
  <si>
    <t>GxF</t>
  </si>
</sst>
</file>

<file path=xl/styles.xml><?xml version="1.0" encoding="utf-8"?>
<styleSheet xmlns="http://schemas.openxmlformats.org/spreadsheetml/2006/main">
  <numFmts count="16">
    <numFmt numFmtId="5" formatCode="&quot;$&quot;#,##0;\-&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_(* #,##0.00_);_(* \(#,##0.00\);_(* &quot;-&quot;_);_(@_)"/>
    <numFmt numFmtId="167" formatCode="0.0%"/>
    <numFmt numFmtId="168" formatCode="[$-F800]dddd\,\ mmmm\ dd\,\ yyyy"/>
    <numFmt numFmtId="169" formatCode="&quot;$&quot;#,##0.00"/>
    <numFmt numFmtId="170" formatCode="&quot;$&quot;#,##0.00_);[Red]\(&quot;$&quot;#,##0.00\)"/>
    <numFmt numFmtId="171" formatCode="#,##0.0000_ ;\-#,##0.0000\ "/>
    <numFmt numFmtId="172" formatCode="&quot;$&quot;#,##0"/>
    <numFmt numFmtId="173" formatCode="#,##0_ ;\-#,##0\ "/>
  </numFmts>
  <fonts count="37">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sz val="7"/>
      <color theme="1"/>
      <name val="Times New Roman"/>
      <family val="1"/>
    </font>
    <font>
      <sz val="11"/>
      <color theme="1"/>
      <name val="Wingdings"/>
      <charset val="2"/>
    </font>
    <font>
      <sz val="11"/>
      <color theme="1"/>
      <name val="Symbol"/>
      <family val="1"/>
      <charset val="2"/>
    </font>
    <font>
      <b/>
      <i/>
      <sz val="11"/>
      <name val="Calibri"/>
      <family val="2"/>
      <scheme val="minor"/>
    </font>
    <font>
      <i/>
      <sz val="11"/>
      <name val="Calibri"/>
      <family val="2"/>
      <scheme val="minor"/>
    </font>
    <font>
      <b/>
      <sz val="10"/>
      <name val="Calibri"/>
      <family val="2"/>
      <scheme val="minor"/>
    </font>
    <font>
      <b/>
      <i/>
      <sz val="11"/>
      <color theme="1"/>
      <name val="Calibri"/>
      <family val="2"/>
      <scheme val="minor"/>
    </font>
    <font>
      <b/>
      <sz val="11"/>
      <color rgb="FF000000"/>
      <name val="Calibri"/>
      <family val="2"/>
    </font>
    <font>
      <sz val="11"/>
      <color theme="1"/>
      <name val="Calibri"/>
      <family val="2"/>
    </font>
    <font>
      <sz val="11"/>
      <color rgb="FF000000"/>
      <name val="Calibri"/>
      <family val="2"/>
    </font>
    <font>
      <sz val="9"/>
      <name val="Calibri"/>
      <family val="2"/>
      <scheme val="minor"/>
    </font>
    <font>
      <b/>
      <vertAlign val="superscript"/>
      <sz val="9"/>
      <name val="Calibri"/>
      <family val="2"/>
      <scheme val="minor"/>
    </font>
    <font>
      <b/>
      <sz val="9"/>
      <name val="Calibri"/>
      <family val="2"/>
      <scheme val="minor"/>
    </font>
    <font>
      <i/>
      <sz val="9"/>
      <color theme="1"/>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16">
    <xf numFmtId="0" fontId="0" fillId="0" borderId="0" xfId="0"/>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3" fillId="0" borderId="0" xfId="0" applyFont="1" applyFill="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0" xfId="0" applyNumberFormat="1" applyFont="1" applyFill="1" applyBorder="1" applyAlignment="1">
      <alignment horizontal="right"/>
    </xf>
    <xf numFmtId="0" fontId="0" fillId="0" borderId="0" xfId="0" applyFill="1"/>
    <xf numFmtId="0" fontId="3" fillId="0" borderId="3" xfId="0" applyFont="1" applyFill="1" applyBorder="1" applyAlignment="1"/>
    <xf numFmtId="0" fontId="0" fillId="0" borderId="3"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41" fontId="3" fillId="0" borderId="0" xfId="0" applyNumberFormat="1" applyFont="1" applyFill="1"/>
    <xf numFmtId="167" fontId="3" fillId="4"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4" xfId="0" applyFont="1" applyBorder="1"/>
    <xf numFmtId="0" fontId="0" fillId="0" borderId="0" xfId="0" applyFont="1" applyBorder="1" applyAlignment="1"/>
    <xf numFmtId="0" fontId="0" fillId="4" borderId="4" xfId="0" applyFont="1" applyFill="1" applyBorder="1"/>
    <xf numFmtId="0" fontId="0" fillId="0" borderId="0" xfId="0" applyFont="1" applyAlignment="1">
      <alignment vertical="top" wrapText="1"/>
    </xf>
    <xf numFmtId="0" fontId="11" fillId="0" borderId="0" xfId="0" applyFont="1" applyBorder="1"/>
    <xf numFmtId="0" fontId="11" fillId="0" borderId="0" xfId="0" applyFont="1"/>
    <xf numFmtId="0" fontId="12" fillId="0" borderId="0" xfId="0" applyFont="1" applyAlignment="1"/>
    <xf numFmtId="0" fontId="11" fillId="0" borderId="0" xfId="0" applyFont="1" applyAlignment="1"/>
    <xf numFmtId="0" fontId="12" fillId="0" borderId="0" xfId="0" applyFont="1" applyAlignment="1">
      <alignment horizontal="left"/>
    </xf>
    <xf numFmtId="0" fontId="12" fillId="0" borderId="0" xfId="0" applyFont="1"/>
    <xf numFmtId="0" fontId="12" fillId="0" borderId="0" xfId="0" applyFont="1" applyFill="1"/>
    <xf numFmtId="10" fontId="12" fillId="0" borderId="0" xfId="0" applyNumberFormat="1" applyFont="1" applyBorder="1"/>
    <xf numFmtId="0" fontId="12" fillId="0" borderId="0" xfId="0" applyFont="1" applyAlignment="1">
      <alignment horizontal="center"/>
    </xf>
    <xf numFmtId="0" fontId="13" fillId="0" borderId="4" xfId="0" applyFont="1" applyBorder="1"/>
    <xf numFmtId="3" fontId="13" fillId="0" borderId="4" xfId="0" applyNumberFormat="1" applyFont="1" applyBorder="1" applyAlignment="1">
      <alignment horizontal="right" vertical="top" wrapText="1"/>
    </xf>
    <xf numFmtId="0" fontId="13" fillId="0" borderId="0" xfId="0" applyFont="1" applyBorder="1"/>
    <xf numFmtId="0" fontId="13" fillId="0" borderId="0" xfId="0" applyFont="1" applyBorder="1" applyAlignment="1">
      <alignment horizontal="justify" vertical="top" wrapText="1"/>
    </xf>
    <xf numFmtId="3" fontId="13" fillId="0" borderId="0" xfId="0" applyNumberFormat="1" applyFont="1" applyBorder="1" applyAlignment="1">
      <alignment horizontal="right" vertical="top" wrapText="1"/>
    </xf>
    <xf numFmtId="10" fontId="12" fillId="0" borderId="0" xfId="0" applyNumberFormat="1" applyFont="1" applyBorder="1" applyAlignment="1">
      <alignment horizontal="right"/>
    </xf>
    <xf numFmtId="0" fontId="0" fillId="0" borderId="0" xfId="0" applyFont="1" applyAlignment="1">
      <alignment horizontal="justify" vertical="top" wrapText="1"/>
    </xf>
    <xf numFmtId="0" fontId="13" fillId="0" borderId="4" xfId="0" applyFont="1" applyBorder="1" applyAlignment="1">
      <alignment vertical="top" wrapText="1"/>
    </xf>
    <xf numFmtId="3" fontId="13" fillId="4" borderId="4" xfId="0" applyNumberFormat="1" applyFont="1" applyFill="1" applyBorder="1" applyAlignment="1">
      <alignment horizontal="right" vertical="top" wrapText="1"/>
    </xf>
    <xf numFmtId="0" fontId="13" fillId="4" borderId="4" xfId="0" applyFont="1" applyFill="1" applyBorder="1" applyAlignment="1">
      <alignment horizontal="right" vertical="top" wrapText="1"/>
    </xf>
    <xf numFmtId="0" fontId="0" fillId="0" borderId="0" xfId="0" applyNumberFormat="1" applyFont="1"/>
    <xf numFmtId="0" fontId="0" fillId="0" borderId="4" xfId="0" applyNumberFormat="1" applyFont="1" applyBorder="1"/>
    <xf numFmtId="0" fontId="11" fillId="4" borderId="4" xfId="0" applyNumberFormat="1" applyFont="1" applyFill="1" applyBorder="1"/>
    <xf numFmtId="0" fontId="0" fillId="0" borderId="4" xfId="0" applyFont="1" applyFill="1" applyBorder="1"/>
    <xf numFmtId="10" fontId="0" fillId="0" borderId="0" xfId="0" applyNumberFormat="1" applyFont="1" applyBorder="1"/>
    <xf numFmtId="0" fontId="11" fillId="0" borderId="0" xfId="0" applyFont="1" applyFill="1" applyBorder="1" applyAlignment="1"/>
    <xf numFmtId="0" fontId="12" fillId="0" borderId="0" xfId="0" applyFont="1" applyBorder="1"/>
    <xf numFmtId="0" fontId="12" fillId="0" borderId="0" xfId="0" applyFont="1" applyBorder="1" applyAlignment="1">
      <alignment horizontal="center"/>
    </xf>
    <xf numFmtId="3" fontId="13" fillId="0" borderId="0" xfId="0" applyNumberFormat="1" applyFont="1" applyBorder="1" applyAlignment="1">
      <alignment horizontal="right"/>
    </xf>
    <xf numFmtId="0" fontId="13"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3" fillId="0" borderId="4" xfId="0" applyFont="1" applyFill="1" applyBorder="1" applyAlignment="1">
      <alignment horizontal="justify" vertical="top" wrapText="1"/>
    </xf>
    <xf numFmtId="0" fontId="0" fillId="0" borderId="4" xfId="0" applyFont="1" applyFill="1" applyBorder="1" applyAlignment="1"/>
    <xf numFmtId="0" fontId="0" fillId="4" borderId="5" xfId="0" applyFont="1" applyFill="1" applyBorder="1"/>
    <xf numFmtId="0" fontId="0" fillId="4" borderId="4" xfId="0" applyNumberFormat="1"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3" fillId="0" borderId="0" xfId="0" applyFont="1" applyBorder="1"/>
    <xf numFmtId="0" fontId="0" fillId="0" borderId="4" xfId="0" applyBorder="1" applyAlignment="1">
      <alignment vertical="top" wrapText="1"/>
    </xf>
    <xf numFmtId="10" fontId="0" fillId="0" borderId="4" xfId="0" applyNumberFormat="1" applyFont="1" applyBorder="1"/>
    <xf numFmtId="41" fontId="12"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2" fillId="4" borderId="0" xfId="0" applyNumberFormat="1" applyFont="1" applyFill="1" applyBorder="1" applyAlignment="1">
      <alignment horizontal="right"/>
    </xf>
    <xf numFmtId="169" fontId="0" fillId="4" borderId="4" xfId="0" applyNumberFormat="1" applyFont="1" applyFill="1" applyBorder="1"/>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0" fillId="0" borderId="4" xfId="0" applyBorder="1"/>
    <xf numFmtId="41" fontId="0" fillId="0" borderId="4" xfId="0" applyNumberFormat="1" applyBorder="1"/>
    <xf numFmtId="0" fontId="0" fillId="0" borderId="4" xfId="0" applyBorder="1" applyAlignment="1">
      <alignment horizontal="right"/>
    </xf>
    <xf numFmtId="7" fontId="0" fillId="0" borderId="4" xfId="0" applyNumberFormat="1" applyBorder="1"/>
    <xf numFmtId="0" fontId="0" fillId="0" borderId="4" xfId="0" applyBorder="1" applyAlignment="1">
      <alignment horizontal="left"/>
    </xf>
    <xf numFmtId="3" fontId="11" fillId="4" borderId="4" xfId="0" applyNumberFormat="1" applyFont="1" applyFill="1" applyBorder="1"/>
    <xf numFmtId="0" fontId="0" fillId="0" borderId="7" xfId="0" applyFont="1" applyBorder="1"/>
    <xf numFmtId="0" fontId="0" fillId="0" borderId="7" xfId="0" applyNumberFormat="1" applyFont="1" applyBorder="1"/>
    <xf numFmtId="169" fontId="0" fillId="4" borderId="6" xfId="0" applyNumberFormat="1" applyFont="1" applyFill="1" applyBorder="1"/>
    <xf numFmtId="0" fontId="0" fillId="0" borderId="0" xfId="0" applyFont="1" applyAlignment="1">
      <alignment horizontal="center"/>
    </xf>
    <xf numFmtId="3" fontId="0" fillId="0" borderId="0" xfId="0" applyNumberFormat="1" applyFont="1" applyAlignment="1">
      <alignment horizontal="distributed"/>
    </xf>
    <xf numFmtId="170" fontId="0" fillId="0" borderId="0" xfId="0" applyNumberFormat="1" applyFont="1" applyAlignment="1">
      <alignment horizontal="center"/>
    </xf>
    <xf numFmtId="8" fontId="0" fillId="0" borderId="0" xfId="0" applyNumberFormat="1"/>
    <xf numFmtId="170" fontId="0" fillId="0" borderId="0" xfId="0" applyNumberFormat="1" applyFont="1" applyAlignment="1">
      <alignment horizontal="right"/>
    </xf>
    <xf numFmtId="0" fontId="0" fillId="0" borderId="4" xfId="0" applyBorder="1" applyAlignment="1">
      <alignment horizontal="center" wrapText="1"/>
    </xf>
    <xf numFmtId="0" fontId="0" fillId="0" borderId="4" xfId="0" applyFont="1" applyBorder="1" applyAlignment="1">
      <alignment horizontal="center" wrapText="1"/>
    </xf>
    <xf numFmtId="0" fontId="0" fillId="0" borderId="4" xfId="0" applyFont="1" applyBorder="1" applyAlignment="1">
      <alignment horizontal="center" vertical="distributed" wrapText="1"/>
    </xf>
    <xf numFmtId="16" fontId="0" fillId="0" borderId="4" xfId="0" quotePrefix="1" applyNumberFormat="1" applyBorder="1" applyAlignment="1">
      <alignment horizontal="center"/>
    </xf>
    <xf numFmtId="0" fontId="0" fillId="0" borderId="4" xfId="0" applyFont="1" applyBorder="1" applyAlignment="1">
      <alignment horizontal="center"/>
    </xf>
    <xf numFmtId="3" fontId="0" fillId="0" borderId="4" xfId="0" applyNumberFormat="1" applyFont="1" applyBorder="1" applyAlignment="1">
      <alignment horizontal="distributed"/>
    </xf>
    <xf numFmtId="170" fontId="0" fillId="0" borderId="4" xfId="0" applyNumberFormat="1" applyFont="1" applyBorder="1" applyAlignment="1">
      <alignment horizontal="center"/>
    </xf>
    <xf numFmtId="8" fontId="0" fillId="0" borderId="4" xfId="0" applyNumberFormat="1" applyBorder="1"/>
    <xf numFmtId="170" fontId="0" fillId="0" borderId="4" xfId="0" applyNumberFormat="1" applyFont="1" applyBorder="1" applyAlignment="1">
      <alignment horizontal="right"/>
    </xf>
    <xf numFmtId="12" fontId="0" fillId="0" borderId="4" xfId="0" applyNumberFormat="1" applyFont="1" applyBorder="1" applyAlignment="1">
      <alignment horizontal="center"/>
    </xf>
    <xf numFmtId="0" fontId="0" fillId="0" borderId="0" xfId="0" applyAlignment="1">
      <alignment horizontal="center"/>
    </xf>
    <xf numFmtId="3" fontId="0" fillId="0" borderId="4" xfId="0" applyNumberFormat="1" applyFont="1" applyFill="1" applyBorder="1" applyAlignment="1">
      <alignment horizontal="center"/>
    </xf>
    <xf numFmtId="0" fontId="0" fillId="0" borderId="4" xfId="0" applyFont="1" applyFill="1" applyBorder="1" applyAlignment="1">
      <alignment horizontal="center"/>
    </xf>
    <xf numFmtId="0" fontId="13" fillId="0" borderId="4" xfId="0" applyFont="1" applyFill="1" applyBorder="1" applyAlignment="1">
      <alignment horizontal="center" vertical="top" wrapText="1"/>
    </xf>
    <xf numFmtId="166" fontId="2" fillId="0" borderId="0" xfId="0" applyNumberFormat="1" applyFont="1" applyFill="1" applyBorder="1" applyAlignment="1">
      <alignment horizontal="right"/>
    </xf>
    <xf numFmtId="0" fontId="0" fillId="0" borderId="0" xfId="0" quotePrefix="1" applyAlignment="1">
      <alignment horizontal="right" vertical="top"/>
    </xf>
    <xf numFmtId="0" fontId="18" fillId="0" borderId="0" xfId="0" applyFont="1" applyAlignment="1"/>
    <xf numFmtId="0" fontId="0" fillId="0" borderId="4" xfId="0" applyBorder="1" applyAlignment="1">
      <alignment horizontal="center"/>
    </xf>
    <xf numFmtId="3" fontId="0" fillId="4" borderId="4" xfId="0" applyNumberFormat="1" applyFont="1" applyFill="1" applyBorder="1"/>
    <xf numFmtId="171" fontId="0" fillId="0" borderId="4" xfId="0" applyNumberFormat="1" applyBorder="1"/>
    <xf numFmtId="3" fontId="0" fillId="0" borderId="4" xfId="0" applyNumberFormat="1" applyBorder="1"/>
    <xf numFmtId="172" fontId="0" fillId="0" borderId="4" xfId="0" applyNumberFormat="1" applyBorder="1"/>
    <xf numFmtId="169" fontId="0" fillId="0" borderId="4" xfId="0" applyNumberFormat="1" applyBorder="1"/>
    <xf numFmtId="169" fontId="0" fillId="0" borderId="4" xfId="0" applyNumberFormat="1" applyFont="1" applyBorder="1" applyAlignment="1">
      <alignment horizontal="center"/>
    </xf>
    <xf numFmtId="169" fontId="0" fillId="0" borderId="4" xfId="0" applyNumberFormat="1" applyFont="1" applyBorder="1" applyAlignment="1">
      <alignment horizontal="right"/>
    </xf>
    <xf numFmtId="0" fontId="0" fillId="0" borderId="4" xfId="0" applyBorder="1" applyAlignment="1">
      <alignment horizontal="justify" vertical="top" wrapText="1"/>
    </xf>
    <xf numFmtId="0" fontId="3" fillId="0" borderId="4" xfId="0" applyFont="1" applyBorder="1"/>
    <xf numFmtId="0" fontId="0" fillId="0" borderId="0" xfId="0" applyBorder="1"/>
    <xf numFmtId="41" fontId="2" fillId="0" borderId="4" xfId="0" applyNumberFormat="1" applyFont="1" applyFill="1" applyBorder="1" applyAlignment="1">
      <alignment horizontal="right"/>
    </xf>
    <xf numFmtId="41" fontId="2" fillId="4" borderId="4" xfId="0" applyNumberFormat="1" applyFont="1" applyFill="1" applyBorder="1" applyAlignment="1">
      <alignment horizontal="right"/>
    </xf>
    <xf numFmtId="41" fontId="2" fillId="3" borderId="4" xfId="0" applyNumberFormat="1" applyFont="1" applyFill="1" applyBorder="1" applyAlignment="1">
      <alignment horizontal="right"/>
    </xf>
    <xf numFmtId="41" fontId="2" fillId="4" borderId="4" xfId="2" applyNumberFormat="1" applyFont="1" applyFill="1" applyBorder="1" applyAlignment="1">
      <alignment horizontal="right"/>
    </xf>
    <xf numFmtId="41" fontId="2" fillId="0" borderId="4" xfId="2" applyNumberFormat="1" applyFont="1" applyFill="1" applyBorder="1" applyAlignment="1">
      <alignment horizontal="right"/>
    </xf>
    <xf numFmtId="41" fontId="2" fillId="4" borderId="4" xfId="3" applyNumberFormat="1" applyFont="1" applyFill="1" applyBorder="1" applyAlignment="1">
      <alignment horizontal="right"/>
    </xf>
    <xf numFmtId="0" fontId="3" fillId="0" borderId="4" xfId="0" applyFont="1" applyFill="1" applyBorder="1" applyAlignment="1">
      <alignment horizontal="left" indent="1"/>
    </xf>
    <xf numFmtId="41" fontId="2" fillId="3" borderId="4" xfId="2" applyNumberFormat="1" applyFont="1" applyFill="1" applyBorder="1" applyAlignment="1">
      <alignment horizontal="right"/>
    </xf>
    <xf numFmtId="0" fontId="14" fillId="0" borderId="0" xfId="0" applyFont="1"/>
    <xf numFmtId="0" fontId="21" fillId="0" borderId="4" xfId="0" applyFont="1" applyBorder="1" applyAlignment="1">
      <alignment horizontal="center"/>
    </xf>
    <xf numFmtId="173" fontId="0" fillId="0" borderId="4" xfId="0" applyNumberFormat="1" applyBorder="1"/>
    <xf numFmtId="0" fontId="0" fillId="0" borderId="0" xfId="0" applyAlignment="1">
      <alignment vertical="top" wrapText="1"/>
    </xf>
    <xf numFmtId="0" fontId="0" fillId="0" borderId="0" xfId="0" applyAlignment="1">
      <alignment horizontal="left"/>
    </xf>
    <xf numFmtId="0" fontId="0" fillId="0" borderId="0" xfId="0" applyAlignment="1"/>
    <xf numFmtId="0" fontId="0" fillId="0" borderId="0" xfId="0" applyAlignment="1">
      <alignment vertical="top" wrapText="1"/>
    </xf>
    <xf numFmtId="0" fontId="0" fillId="0" borderId="0" xfId="0" applyAlignment="1">
      <alignment horizontal="center"/>
    </xf>
    <xf numFmtId="42" fontId="0" fillId="0" borderId="4" xfId="0" applyNumberFormat="1" applyBorder="1"/>
    <xf numFmtId="0" fontId="8" fillId="0" borderId="0" xfId="0" applyFont="1"/>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4" fillId="0" borderId="4" xfId="0" applyFont="1" applyBorder="1" applyAlignment="1"/>
    <xf numFmtId="0" fontId="0" fillId="0" borderId="0" xfId="0" applyAlignment="1">
      <alignment horizontal="left" indent="10"/>
    </xf>
    <xf numFmtId="0" fontId="14" fillId="0" borderId="0" xfId="0" applyFont="1" applyBorder="1" applyAlignment="1">
      <alignment horizontal="center"/>
    </xf>
    <xf numFmtId="0" fontId="0" fillId="0" borderId="0" xfId="0" applyAlignment="1">
      <alignment horizontal="left" indent="8"/>
    </xf>
    <xf numFmtId="0" fontId="0" fillId="0" borderId="4" xfId="0" applyBorder="1" applyAlignment="1">
      <alignment horizontal="center"/>
    </xf>
    <xf numFmtId="0" fontId="12" fillId="2" borderId="0" xfId="0" applyFont="1" applyFill="1" applyAlignment="1"/>
    <xf numFmtId="0" fontId="26" fillId="2" borderId="0" xfId="0" applyFont="1" applyFill="1" applyAlignment="1"/>
    <xf numFmtId="0" fontId="8" fillId="2" borderId="0" xfId="0" applyFont="1" applyFill="1"/>
    <xf numFmtId="0" fontId="27" fillId="4" borderId="4" xfId="0" applyFont="1" applyFill="1" applyBorder="1" applyAlignment="1">
      <alignment horizontal="center"/>
    </xf>
    <xf numFmtId="0" fontId="27" fillId="4" borderId="4" xfId="0" applyFont="1" applyFill="1" applyBorder="1" applyAlignment="1">
      <alignment horizontal="center" vertical="center" wrapText="1"/>
    </xf>
    <xf numFmtId="0" fontId="28" fillId="2" borderId="0" xfId="0" applyFont="1" applyFill="1"/>
    <xf numFmtId="0" fontId="0" fillId="2" borderId="0" xfId="0" applyFont="1" applyFill="1"/>
    <xf numFmtId="0" fontId="8" fillId="2" borderId="0" xfId="0" applyFont="1" applyFill="1" applyAlignment="1">
      <alignment horizontal="right"/>
    </xf>
    <xf numFmtId="0" fontId="8" fillId="0" borderId="0" xfId="0" applyFont="1" applyAlignment="1">
      <alignment horizontal="right"/>
    </xf>
    <xf numFmtId="0" fontId="21" fillId="0" borderId="0" xfId="0" applyFont="1"/>
    <xf numFmtId="0" fontId="8" fillId="0" borderId="4" xfId="0" applyFont="1" applyBorder="1"/>
    <xf numFmtId="0" fontId="8" fillId="2" borderId="4" xfId="0" applyFont="1" applyFill="1" applyBorder="1" applyAlignment="1">
      <alignment horizontal="right"/>
    </xf>
    <xf numFmtId="0" fontId="8" fillId="2" borderId="4" xfId="0" applyFont="1" applyFill="1" applyBorder="1"/>
    <xf numFmtId="169" fontId="8" fillId="2" borderId="4" xfId="0" applyNumberFormat="1" applyFont="1" applyFill="1" applyBorder="1"/>
    <xf numFmtId="0" fontId="29" fillId="0" borderId="4" xfId="0" applyFont="1" applyBorder="1" applyAlignment="1">
      <alignment horizontal="center" vertical="top" wrapText="1"/>
    </xf>
    <xf numFmtId="9" fontId="29" fillId="0" borderId="4" xfId="0" applyNumberFormat="1" applyFont="1" applyBorder="1" applyAlignment="1">
      <alignment horizontal="center" vertical="top" wrapText="1"/>
    </xf>
    <xf numFmtId="9" fontId="29" fillId="0" borderId="4" xfId="0" applyNumberFormat="1" applyFont="1" applyBorder="1" applyAlignment="1">
      <alignment vertical="top" wrapText="1"/>
    </xf>
    <xf numFmtId="9" fontId="30" fillId="0" borderId="4" xfId="0" applyNumberFormat="1" applyFont="1" applyBorder="1" applyAlignment="1"/>
    <xf numFmtId="0" fontId="29" fillId="0" borderId="4" xfId="0" applyFont="1" applyBorder="1" applyAlignment="1">
      <alignment horizontal="left" vertical="top" wrapText="1"/>
    </xf>
    <xf numFmtId="168" fontId="29" fillId="0" borderId="4" xfId="0" applyNumberFormat="1" applyFont="1" applyBorder="1" applyAlignment="1">
      <alignment horizontal="center" vertical="top" wrapText="1"/>
    </xf>
    <xf numFmtId="168" fontId="29" fillId="0" borderId="4" xfId="0" applyNumberFormat="1" applyFont="1" applyBorder="1" applyAlignment="1">
      <alignment vertical="top" wrapText="1"/>
    </xf>
    <xf numFmtId="0" fontId="31" fillId="0" borderId="4" xfId="0" applyFont="1" applyBorder="1" applyAlignment="1">
      <alignment horizontal="right" vertical="top" wrapText="1"/>
    </xf>
    <xf numFmtId="169" fontId="31" fillId="0" borderId="4" xfId="0" applyNumberFormat="1" applyFont="1" applyFill="1" applyBorder="1" applyAlignment="1">
      <alignment vertical="top" wrapText="1"/>
    </xf>
    <xf numFmtId="9" fontId="31" fillId="0" borderId="4" xfId="0" applyNumberFormat="1" applyFont="1" applyFill="1" applyBorder="1" applyAlignment="1">
      <alignment vertical="top" wrapText="1"/>
    </xf>
    <xf numFmtId="9" fontId="31" fillId="0" borderId="4" xfId="0" applyNumberFormat="1" applyFont="1" applyBorder="1" applyAlignment="1">
      <alignment vertical="top" wrapText="1"/>
    </xf>
    <xf numFmtId="0" fontId="31" fillId="0" borderId="4" xfId="0" applyFont="1" applyBorder="1" applyAlignment="1">
      <alignment vertical="top" wrapText="1"/>
    </xf>
    <xf numFmtId="0" fontId="31" fillId="0" borderId="4" xfId="0" applyNumberFormat="1" applyFont="1" applyFill="1" applyBorder="1" applyAlignment="1">
      <alignment vertical="top" wrapText="1"/>
    </xf>
    <xf numFmtId="0" fontId="31" fillId="6" borderId="4" xfId="0" applyFont="1" applyFill="1" applyBorder="1" applyAlignment="1">
      <alignment vertical="top" wrapText="1"/>
    </xf>
    <xf numFmtId="169" fontId="31" fillId="6" borderId="4" xfId="0" applyNumberFormat="1" applyFont="1" applyFill="1" applyBorder="1" applyAlignment="1">
      <alignment vertical="top" wrapText="1"/>
    </xf>
    <xf numFmtId="9" fontId="31" fillId="6" borderId="4" xfId="0" applyNumberFormat="1" applyFont="1" applyFill="1" applyBorder="1" applyAlignment="1">
      <alignment vertical="top" wrapText="1"/>
    </xf>
    <xf numFmtId="0" fontId="31" fillId="6" borderId="4" xfId="0" applyFont="1" applyFill="1" applyBorder="1" applyAlignment="1">
      <alignment horizontal="right" vertical="top" wrapText="1"/>
    </xf>
    <xf numFmtId="9" fontId="30" fillId="0" borderId="0" xfId="0" applyNumberFormat="1" applyFont="1" applyBorder="1"/>
    <xf numFmtId="0" fontId="31" fillId="0" borderId="0" xfId="0" applyFont="1" applyFill="1" applyBorder="1" applyAlignment="1">
      <alignment vertical="top" wrapText="1"/>
    </xf>
    <xf numFmtId="3" fontId="30" fillId="0" borderId="0" xfId="0" applyNumberFormat="1" applyFont="1" applyBorder="1" applyAlignment="1"/>
    <xf numFmtId="0" fontId="30" fillId="0" borderId="0" xfId="0" applyFont="1" applyBorder="1" applyAlignment="1"/>
    <xf numFmtId="169" fontId="31" fillId="6" borderId="4" xfId="0" applyNumberFormat="1" applyFont="1" applyFill="1" applyBorder="1" applyAlignment="1">
      <alignment horizontal="center" vertical="top" wrapText="1"/>
    </xf>
    <xf numFmtId="169" fontId="31" fillId="0" borderId="4" xfId="0" applyNumberFormat="1" applyFont="1" applyFill="1" applyBorder="1" applyAlignment="1">
      <alignment horizontal="center" vertical="top" wrapText="1"/>
    </xf>
    <xf numFmtId="169" fontId="0" fillId="0" borderId="0" xfId="0" applyNumberFormat="1"/>
    <xf numFmtId="42" fontId="8" fillId="0" borderId="4" xfId="0" applyNumberFormat="1" applyFont="1" applyBorder="1"/>
    <xf numFmtId="172" fontId="8" fillId="2" borderId="4" xfId="0" applyNumberFormat="1" applyFont="1" applyFill="1" applyBorder="1"/>
    <xf numFmtId="0" fontId="2" fillId="0" borderId="0" xfId="0" applyFont="1" applyAlignment="1"/>
    <xf numFmtId="0" fontId="11" fillId="4" borderId="4" xfId="0" applyFont="1" applyFill="1" applyBorder="1"/>
    <xf numFmtId="0" fontId="13" fillId="7" borderId="4" xfId="0" applyFont="1" applyFill="1" applyBorder="1" applyAlignment="1">
      <alignment horizontal="justify" vertical="top" wrapText="1"/>
    </xf>
    <xf numFmtId="0" fontId="0" fillId="0" borderId="4" xfId="0" applyBorder="1" applyAlignment="1">
      <alignment horizontal="center"/>
    </xf>
    <xf numFmtId="41" fontId="2" fillId="2" borderId="4" xfId="2" applyNumberFormat="1" applyFont="1" applyFill="1" applyBorder="1" applyAlignment="1">
      <alignment horizontal="right"/>
    </xf>
    <xf numFmtId="41" fontId="2" fillId="2" borderId="4" xfId="0" applyNumberFormat="1" applyFont="1" applyFill="1" applyBorder="1" applyAlignment="1">
      <alignment horizontal="right"/>
    </xf>
    <xf numFmtId="0" fontId="32" fillId="4" borderId="4" xfId="0" applyFont="1" applyFill="1" applyBorder="1" applyAlignment="1">
      <alignment horizontal="center" vertical="center"/>
    </xf>
    <xf numFmtId="0" fontId="32" fillId="0" borderId="0" xfId="0" applyFont="1" applyFill="1" applyAlignment="1"/>
    <xf numFmtId="0" fontId="0" fillId="0" borderId="6" xfId="0" applyFont="1" applyBorder="1" applyAlignment="1">
      <alignment horizontal="center" vertical="center"/>
    </xf>
    <xf numFmtId="42" fontId="0" fillId="4" borderId="4" xfId="0" applyNumberFormat="1" applyFont="1" applyFill="1" applyBorder="1"/>
    <xf numFmtId="42" fontId="8" fillId="5" borderId="4" xfId="0" applyNumberFormat="1" applyFont="1" applyFill="1" applyBorder="1"/>
    <xf numFmtId="0" fontId="33" fillId="0" borderId="0" xfId="0" quotePrefix="1" applyFont="1" applyBorder="1"/>
    <xf numFmtId="41" fontId="34" fillId="0" borderId="0" xfId="1" applyNumberFormat="1" applyFont="1" applyFill="1" applyBorder="1" applyAlignment="1">
      <alignment horizontal="right"/>
    </xf>
    <xf numFmtId="0" fontId="34" fillId="0" borderId="0" xfId="0" applyFont="1" applyBorder="1"/>
    <xf numFmtId="0" fontId="32" fillId="0" borderId="4" xfId="0" applyFont="1" applyBorder="1" applyAlignment="1">
      <alignment horizontal="left"/>
    </xf>
    <xf numFmtId="41" fontId="34" fillId="4" borderId="4" xfId="1" applyNumberFormat="1" applyFont="1" applyFill="1" applyBorder="1" applyAlignment="1">
      <alignment horizontal="right"/>
    </xf>
    <xf numFmtId="0" fontId="34" fillId="0" borderId="0" xfId="4" applyFont="1" applyAlignment="1">
      <alignment horizontal="left"/>
    </xf>
    <xf numFmtId="0" fontId="34" fillId="0" borderId="4" xfId="0" applyFont="1" applyBorder="1" applyAlignment="1">
      <alignment horizontal="left"/>
    </xf>
    <xf numFmtId="41" fontId="34" fillId="0" borderId="4" xfId="1" applyNumberFormat="1" applyFont="1" applyFill="1" applyBorder="1" applyAlignment="1">
      <alignment horizontal="right"/>
    </xf>
    <xf numFmtId="0" fontId="32" fillId="0" borderId="0" xfId="4" applyFont="1" applyAlignment="1">
      <alignment horizontal="left" indent="1"/>
    </xf>
    <xf numFmtId="0" fontId="32" fillId="0" borderId="0" xfId="0" applyFont="1" applyBorder="1" applyAlignment="1">
      <alignment horizontal="left"/>
    </xf>
    <xf numFmtId="0" fontId="34" fillId="0" borderId="4" xfId="1" applyNumberFormat="1" applyFont="1" applyFill="1" applyBorder="1" applyAlignment="1">
      <alignment horizontal="center" vertical="center"/>
    </xf>
    <xf numFmtId="41" fontId="34" fillId="0" borderId="4" xfId="0" applyNumberFormat="1" applyFont="1" applyFill="1" applyBorder="1" applyAlignment="1">
      <alignment horizontal="center"/>
    </xf>
    <xf numFmtId="0" fontId="34" fillId="0" borderId="0" xfId="0" applyFont="1" applyBorder="1" applyAlignment="1">
      <alignment horizontal="left"/>
    </xf>
    <xf numFmtId="0" fontId="32" fillId="0" borderId="6" xfId="0" applyFont="1" applyBorder="1"/>
    <xf numFmtId="41" fontId="32" fillId="0" borderId="0" xfId="0" applyNumberFormat="1" applyFont="1" applyFill="1" applyBorder="1"/>
    <xf numFmtId="0" fontId="34" fillId="0" borderId="4" xfId="0" applyNumberFormat="1" applyFont="1" applyFill="1" applyBorder="1" applyAlignment="1">
      <alignment horizontal="center" vertical="center"/>
    </xf>
    <xf numFmtId="0" fontId="32" fillId="0" borderId="0" xfId="0" applyFont="1"/>
    <xf numFmtId="0" fontId="32" fillId="0" borderId="4" xfId="0" applyFont="1" applyBorder="1"/>
    <xf numFmtId="41" fontId="34" fillId="3" borderId="4" xfId="0" applyNumberFormat="1" applyFont="1" applyFill="1" applyBorder="1"/>
    <xf numFmtId="41" fontId="32" fillId="0" borderId="4" xfId="0" applyNumberFormat="1" applyFont="1" applyFill="1" applyBorder="1"/>
    <xf numFmtId="41" fontId="34" fillId="2" borderId="4" xfId="0" applyNumberFormat="1" applyFont="1" applyFill="1" applyBorder="1"/>
    <xf numFmtId="41" fontId="34" fillId="5" borderId="4" xfId="0" applyNumberFormat="1" applyFont="1" applyFill="1" applyBorder="1"/>
    <xf numFmtId="41" fontId="34" fillId="0" borderId="4" xfId="0" applyNumberFormat="1" applyFont="1" applyFill="1" applyBorder="1" applyAlignment="1">
      <alignment horizontal="center" vertical="center"/>
    </xf>
    <xf numFmtId="0" fontId="3" fillId="0" borderId="4" xfId="0" applyFont="1" applyFill="1" applyBorder="1" applyAlignment="1">
      <alignment horizontal="center"/>
    </xf>
    <xf numFmtId="9" fontId="29" fillId="0" borderId="4" xfId="0" applyNumberFormat="1" applyFont="1" applyBorder="1" applyAlignment="1">
      <alignment horizontal="center" vertical="center" wrapText="1"/>
    </xf>
    <xf numFmtId="0" fontId="0" fillId="0" borderId="5"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Alignment="1"/>
    <xf numFmtId="0" fontId="8" fillId="0" borderId="0" xfId="0" applyFont="1" applyAlignment="1"/>
    <xf numFmtId="0" fontId="0" fillId="0" borderId="4" xfId="0" applyBorder="1" applyAlignment="1"/>
    <xf numFmtId="0" fontId="0" fillId="0" borderId="4" xfId="0" applyBorder="1" applyAlignment="1"/>
    <xf numFmtId="0" fontId="3" fillId="0" borderId="4" xfId="0" applyFont="1" applyBorder="1" applyAlignment="1">
      <alignment horizontal="left"/>
    </xf>
    <xf numFmtId="49" fontId="0" fillId="0" borderId="4" xfId="0" applyNumberFormat="1" applyBorder="1" applyAlignment="1">
      <alignment horizontal="center"/>
    </xf>
    <xf numFmtId="49" fontId="36" fillId="0" borderId="4" xfId="0" applyNumberFormat="1" applyFont="1" applyBorder="1" applyAlignment="1">
      <alignment horizontal="center"/>
    </xf>
    <xf numFmtId="0" fontId="11" fillId="0" borderId="4" xfId="0" applyFont="1" applyBorder="1" applyAlignment="1">
      <alignment horizontal="left"/>
    </xf>
    <xf numFmtId="0" fontId="0" fillId="0" borderId="4" xfId="0" applyFill="1" applyBorder="1" applyAlignment="1">
      <alignment horizontal="right"/>
    </xf>
    <xf numFmtId="49" fontId="0" fillId="0" borderId="4" xfId="0" applyNumberFormat="1" applyBorder="1" applyAlignment="1"/>
    <xf numFmtId="49" fontId="8" fillId="2" borderId="4" xfId="0" applyNumberFormat="1" applyFont="1" applyFill="1" applyBorder="1" applyAlignment="1">
      <alignment horizontal="center"/>
    </xf>
    <xf numFmtId="0" fontId="0" fillId="0" borderId="0" xfId="0" applyFill="1" applyBorder="1"/>
    <xf numFmtId="5" fontId="0" fillId="0" borderId="0" xfId="0" applyNumberFormat="1" applyFill="1" applyBorder="1"/>
    <xf numFmtId="41" fontId="0" fillId="0" borderId="0" xfId="0" applyNumberFormat="1" applyFill="1" applyBorder="1"/>
    <xf numFmtId="171" fontId="0" fillId="0" borderId="0" xfId="0" applyNumberFormat="1" applyFill="1" applyBorder="1"/>
    <xf numFmtId="0" fontId="8" fillId="0" borderId="0" xfId="0" applyNumberFormat="1" applyFont="1" applyFill="1" applyBorder="1"/>
    <xf numFmtId="7" fontId="8" fillId="0" borderId="0" xfId="0" applyNumberFormat="1" applyFont="1" applyFill="1" applyBorder="1"/>
    <xf numFmtId="0" fontId="8" fillId="2" borderId="4" xfId="0" applyNumberFormat="1" applyFont="1" applyFill="1" applyBorder="1"/>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8" fillId="0" borderId="0" xfId="0" applyFont="1" applyAlignment="1">
      <alignment horizontal="left"/>
    </xf>
    <xf numFmtId="0" fontId="0" fillId="0" borderId="0" xfId="0" applyAlignment="1"/>
    <xf numFmtId="0" fontId="0" fillId="0" borderId="0" xfId="0" applyAlignment="1">
      <alignment horizontal="right"/>
    </xf>
    <xf numFmtId="0" fontId="8" fillId="0" borderId="0" xfId="0" applyFont="1" applyAlignment="1"/>
    <xf numFmtId="0" fontId="0" fillId="0" borderId="0" xfId="0"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11" fillId="0" borderId="4" xfId="0" applyFont="1" applyBorder="1" applyAlignment="1"/>
    <xf numFmtId="0" fontId="13" fillId="0" borderId="4" xfId="0" applyFont="1" applyBorder="1" applyAlignment="1">
      <alignment horizontal="justify" vertical="top" wrapText="1"/>
    </xf>
    <xf numFmtId="0" fontId="0" fillId="0" borderId="4" xfId="0" applyFont="1" applyBorder="1" applyAlignment="1"/>
    <xf numFmtId="0" fontId="13" fillId="0" borderId="4" xfId="0" applyFont="1" applyFill="1" applyBorder="1"/>
    <xf numFmtId="0" fontId="11" fillId="4" borderId="0" xfId="0" applyFont="1" applyFill="1" applyAlignment="1"/>
    <xf numFmtId="0" fontId="0" fillId="4" borderId="0" xfId="0" applyFill="1" applyAlignment="1"/>
    <xf numFmtId="0" fontId="11" fillId="0" borderId="0" xfId="0" applyFont="1" applyAlignment="1"/>
    <xf numFmtId="0" fontId="11" fillId="0" borderId="8" xfId="0" applyFont="1" applyBorder="1" applyAlignment="1"/>
    <xf numFmtId="3" fontId="0" fillId="0" borderId="4" xfId="0" applyNumberFormat="1" applyFont="1" applyBorder="1" applyAlignment="1">
      <alignment horizontal="center"/>
    </xf>
    <xf numFmtId="0" fontId="11" fillId="0" borderId="6" xfId="0" applyFont="1" applyBorder="1" applyAlignment="1"/>
    <xf numFmtId="0" fontId="0" fillId="0" borderId="0" xfId="0" applyNumberFormat="1" applyBorder="1" applyAlignment="1">
      <alignment horizontal="center"/>
    </xf>
    <xf numFmtId="0" fontId="11" fillId="2" borderId="0" xfId="0" applyFont="1" applyFill="1" applyBorder="1" applyAlignment="1">
      <alignment horizontal="center"/>
    </xf>
    <xf numFmtId="0" fontId="25" fillId="2" borderId="0" xfId="0" applyFont="1" applyFill="1" applyBorder="1" applyAlignment="1">
      <alignment horizontal="left"/>
    </xf>
    <xf numFmtId="0" fontId="13" fillId="0" borderId="4" xfId="0" applyFont="1" applyFill="1" applyBorder="1" applyAlignment="1">
      <alignment horizontal="center" wrapText="1"/>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6" xfId="0" applyFont="1" applyBorder="1" applyAlignment="1"/>
    <xf numFmtId="0" fontId="0" fillId="0" borderId="10" xfId="0" applyFont="1" applyBorder="1" applyAlignment="1"/>
    <xf numFmtId="0" fontId="35" fillId="0" borderId="5" xfId="0" applyFont="1" applyBorder="1" applyAlignment="1">
      <alignment horizontal="left"/>
    </xf>
    <xf numFmtId="0" fontId="35" fillId="0" borderId="9" xfId="0" applyFont="1" applyBorder="1" applyAlignment="1">
      <alignment horizontal="left"/>
    </xf>
    <xf numFmtId="0" fontId="26" fillId="2" borderId="0" xfId="0" applyFont="1" applyFill="1" applyAlignment="1">
      <alignment horizontal="center"/>
    </xf>
    <xf numFmtId="0" fontId="12" fillId="0" borderId="0" xfId="0" applyFont="1" applyAlignment="1"/>
    <xf numFmtId="0" fontId="0" fillId="0" borderId="0" xfId="0" applyFont="1" applyAlignment="1"/>
    <xf numFmtId="0" fontId="32" fillId="0" borderId="0" xfId="0" applyFont="1" applyFill="1" applyAlignment="1">
      <alignment horizontal="center"/>
    </xf>
    <xf numFmtId="0" fontId="32" fillId="0" borderId="8" xfId="0" applyFont="1" applyFill="1" applyBorder="1" applyAlignment="1">
      <alignment horizontal="center"/>
    </xf>
    <xf numFmtId="0" fontId="4" fillId="0" borderId="4" xfId="0" applyFont="1" applyBorder="1" applyAlignment="1"/>
    <xf numFmtId="0" fontId="0" fillId="0" borderId="4" xfId="0" applyBorder="1" applyAlignment="1"/>
    <xf numFmtId="0" fontId="2" fillId="2" borderId="4" xfId="0" applyFont="1" applyFill="1" applyBorder="1" applyAlignment="1"/>
    <xf numFmtId="0" fontId="0" fillId="2" borderId="4" xfId="0" applyFill="1" applyBorder="1" applyAlignment="1"/>
    <xf numFmtId="0" fontId="2" fillId="0" borderId="4" xfId="0" applyFont="1" applyBorder="1" applyAlignment="1"/>
    <xf numFmtId="0" fontId="3" fillId="0" borderId="4" xfId="0" applyFont="1" applyBorder="1" applyAlignment="1">
      <alignment horizontal="left" indent="1"/>
    </xf>
    <xf numFmtId="0" fontId="0" fillId="0" borderId="4" xfId="0" applyBorder="1" applyAlignment="1">
      <alignment horizontal="left" indent="1"/>
    </xf>
    <xf numFmtId="0" fontId="3" fillId="0" borderId="0" xfId="0" applyFont="1" applyFill="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3" fillId="0" borderId="4" xfId="0" applyFont="1" applyBorder="1" applyAlignment="1">
      <alignment horizontal="left"/>
    </xf>
    <xf numFmtId="0" fontId="2" fillId="0" borderId="4" xfId="0" applyFont="1" applyBorder="1" applyAlignment="1">
      <alignment horizontal="left" indent="1"/>
    </xf>
    <xf numFmtId="0" fontId="7" fillId="0" borderId="0" xfId="0" applyFont="1" applyBorder="1" applyAlignment="1">
      <alignment wrapText="1"/>
    </xf>
    <xf numFmtId="0" fontId="6" fillId="0" borderId="0" xfId="0" applyFont="1" applyAlignment="1">
      <alignment wrapText="1"/>
    </xf>
    <xf numFmtId="0" fontId="0" fillId="0" borderId="2" xfId="0" applyBorder="1" applyAlignment="1">
      <alignment horizontal="center"/>
    </xf>
    <xf numFmtId="0" fontId="8" fillId="0" borderId="2" xfId="0" applyFont="1" applyBorder="1" applyAlignment="1">
      <alignment horizontal="right"/>
    </xf>
    <xf numFmtId="0" fontId="31" fillId="0" borderId="0" xfId="0" applyFont="1" applyFill="1" applyBorder="1" applyAlignment="1">
      <alignment vertical="top" wrapText="1"/>
    </xf>
    <xf numFmtId="0" fontId="30" fillId="0" borderId="0" xfId="0" applyFont="1" applyBorder="1" applyAlignment="1"/>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168" fontId="29" fillId="0" borderId="6" xfId="0" applyNumberFormat="1" applyFont="1" applyBorder="1" applyAlignment="1">
      <alignment horizontal="center" vertical="center" wrapText="1"/>
    </xf>
    <xf numFmtId="168" fontId="29" fillId="0" borderId="7" xfId="0" applyNumberFormat="1" applyFont="1" applyBorder="1" applyAlignment="1">
      <alignment horizontal="center" vertical="center" wrapText="1"/>
    </xf>
    <xf numFmtId="169" fontId="8" fillId="0" borderId="0" xfId="0" applyNumberFormat="1" applyFont="1" applyBorder="1" applyAlignment="1">
      <alignment horizontal="right"/>
    </xf>
    <xf numFmtId="0" fontId="21" fillId="0" borderId="0" xfId="0" applyFont="1" applyAlignment="1">
      <alignment horizontal="left"/>
    </xf>
    <xf numFmtId="0" fontId="8" fillId="0" borderId="0" xfId="0" applyFont="1" applyAlignment="1">
      <alignment horizontal="right"/>
    </xf>
  </cellXfs>
  <cellStyles count="5">
    <cellStyle name="Comma" xfId="1" builtinId="3"/>
    <cellStyle name="Comma [0] - Debits" xfId="3"/>
    <cellStyle name="Currency [0] - Debits" xfId="2"/>
    <cellStyle name="Normal" xfId="0" builtinId="0"/>
    <cellStyle name="Normal_Balance Sheet" xfId="4"/>
  </cellStyles>
  <dxfs count="9">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1-step%20rate-cubic%20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ry/Downloads/3-step%20rate%20cu%20meter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 Page 5"/>
      <sheetName val="Table of Proposed Rates- Page 6"/>
      <sheetName val="Minimum Quarterly- Page 7"/>
      <sheetName val="Proof of Revenue-Page 8"/>
    </sheetNames>
    <sheetDataSet>
      <sheetData sheetId="0"/>
      <sheetData sheetId="1"/>
      <sheetData sheetId="2">
        <row r="8">
          <cell r="G8">
            <v>0</v>
          </cell>
        </row>
      </sheetData>
      <sheetData sheetId="3">
        <row r="14">
          <cell r="D14">
            <v>0</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Page 5"/>
      <sheetName val="Table of Proposed Rates-Page 6"/>
      <sheetName val="Minimum Quarterly-Page 7"/>
      <sheetName val="Proof of Revenue-Page 8"/>
      <sheetName val="Sheet1"/>
    </sheetNames>
    <sheetDataSet>
      <sheetData sheetId="0"/>
      <sheetData sheetId="1">
        <row r="3">
          <cell r="F3">
            <v>0</v>
          </cell>
        </row>
      </sheetData>
      <sheetData sheetId="2">
        <row r="13">
          <cell r="C13">
            <v>0</v>
          </cell>
        </row>
        <row r="23">
          <cell r="D23">
            <v>0</v>
          </cell>
          <cell r="E23">
            <v>0</v>
          </cell>
          <cell r="F23">
            <v>0</v>
          </cell>
          <cell r="G23">
            <v>0</v>
          </cell>
          <cell r="H23">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75"/>
  <sheetViews>
    <sheetView topLeftCell="A55" workbookViewId="0">
      <selection activeCell="K48" sqref="K48"/>
    </sheetView>
  </sheetViews>
  <sheetFormatPr defaultRowHeight="15"/>
  <sheetData>
    <row r="1" spans="1:10">
      <c r="B1" s="145"/>
      <c r="H1" s="261" t="s">
        <v>240</v>
      </c>
      <c r="I1" s="261"/>
    </row>
    <row r="2" spans="1:10">
      <c r="A2" s="263" t="s">
        <v>181</v>
      </c>
      <c r="B2" s="263"/>
      <c r="C2" s="263"/>
      <c r="D2" s="263"/>
      <c r="E2" s="263"/>
      <c r="F2" s="263"/>
      <c r="G2" s="263"/>
      <c r="H2" s="263"/>
      <c r="I2" s="263"/>
    </row>
    <row r="3" spans="1:10">
      <c r="A3" s="259" t="s">
        <v>241</v>
      </c>
      <c r="B3" s="262"/>
      <c r="C3" s="262"/>
      <c r="D3" s="262"/>
      <c r="E3" s="262"/>
      <c r="F3" s="262"/>
      <c r="G3" s="262"/>
      <c r="I3" s="143"/>
    </row>
    <row r="4" spans="1:10" ht="51.75" customHeight="1">
      <c r="B4" s="256" t="s">
        <v>182</v>
      </c>
      <c r="C4" s="257"/>
      <c r="D4" s="257"/>
      <c r="E4" s="257"/>
      <c r="F4" s="257"/>
      <c r="G4" s="257"/>
      <c r="H4" s="257"/>
      <c r="I4" s="257"/>
    </row>
    <row r="5" spans="1:10" ht="21.75" customHeight="1">
      <c r="A5" s="259" t="s">
        <v>242</v>
      </c>
      <c r="B5" s="262"/>
      <c r="C5" s="262"/>
      <c r="D5" s="262"/>
      <c r="E5" s="262"/>
      <c r="F5" s="262"/>
      <c r="G5" s="262"/>
      <c r="I5" s="143"/>
    </row>
    <row r="6" spans="1:10" ht="113.25" customHeight="1">
      <c r="A6" s="144"/>
      <c r="B6" s="256" t="s">
        <v>243</v>
      </c>
      <c r="C6" s="257"/>
      <c r="D6" s="257"/>
      <c r="E6" s="257"/>
      <c r="F6" s="257"/>
      <c r="G6" s="257"/>
      <c r="H6" s="257"/>
      <c r="I6" s="257"/>
    </row>
    <row r="7" spans="1:10" s="141" customFormat="1" ht="26.25" customHeight="1">
      <c r="A7" s="144"/>
      <c r="B7" s="264" t="s">
        <v>244</v>
      </c>
      <c r="C7" s="265"/>
      <c r="D7" s="265"/>
      <c r="E7" s="265"/>
      <c r="F7" s="265"/>
      <c r="G7" s="265"/>
      <c r="H7" s="265"/>
      <c r="I7" s="265"/>
      <c r="J7" s="144"/>
    </row>
    <row r="8" spans="1:10" s="141" customFormat="1" ht="52.5" customHeight="1">
      <c r="A8" s="144"/>
      <c r="B8" s="256" t="s">
        <v>183</v>
      </c>
      <c r="C8" s="257"/>
      <c r="D8" s="257"/>
      <c r="E8" s="257"/>
      <c r="F8" s="257"/>
      <c r="G8" s="257"/>
      <c r="H8" s="257"/>
      <c r="I8" s="257"/>
      <c r="J8" s="144"/>
    </row>
    <row r="9" spans="1:10" s="141" customFormat="1" ht="60.75" customHeight="1">
      <c r="A9" s="259" t="s">
        <v>245</v>
      </c>
      <c r="B9" s="262"/>
      <c r="C9" s="262"/>
      <c r="D9" s="262"/>
      <c r="E9" s="262"/>
      <c r="F9" s="262"/>
      <c r="G9" s="262"/>
      <c r="H9"/>
      <c r="I9" s="143"/>
      <c r="J9" s="144"/>
    </row>
    <row r="10" spans="1:10">
      <c r="B10" s="256" t="s">
        <v>246</v>
      </c>
      <c r="C10" s="257"/>
      <c r="D10" s="257"/>
      <c r="E10" s="257"/>
      <c r="F10" s="257"/>
      <c r="G10" s="257"/>
      <c r="H10" s="257"/>
      <c r="I10" s="257"/>
    </row>
    <row r="11" spans="1:10" ht="60" customHeight="1">
      <c r="B11" s="256" t="s">
        <v>184</v>
      </c>
      <c r="C11" s="257"/>
      <c r="D11" s="257"/>
      <c r="E11" s="257"/>
      <c r="F11" s="257"/>
      <c r="G11" s="257"/>
      <c r="H11" s="257"/>
      <c r="I11" s="257"/>
    </row>
    <row r="12" spans="1:10" ht="23.25" customHeight="1">
      <c r="B12" s="256" t="s">
        <v>247</v>
      </c>
      <c r="C12" s="257"/>
      <c r="D12" s="257"/>
      <c r="E12" s="257"/>
      <c r="F12" s="257"/>
      <c r="G12" s="257"/>
      <c r="H12" s="257"/>
      <c r="I12" s="257"/>
    </row>
    <row r="13" spans="1:10" ht="21" customHeight="1">
      <c r="A13" s="259" t="s">
        <v>248</v>
      </c>
      <c r="B13" s="260"/>
      <c r="C13" s="260"/>
      <c r="D13" s="260"/>
      <c r="E13" s="260"/>
      <c r="F13" s="260"/>
      <c r="G13" s="260"/>
      <c r="I13" s="143"/>
    </row>
    <row r="14" spans="1:10" ht="48" customHeight="1">
      <c r="B14" s="256" t="s">
        <v>185</v>
      </c>
      <c r="C14" s="257"/>
      <c r="D14" s="257"/>
      <c r="E14" s="257"/>
      <c r="F14" s="257"/>
      <c r="G14" s="257"/>
      <c r="H14" s="257"/>
      <c r="I14" s="257"/>
    </row>
    <row r="15" spans="1:10" ht="78.75" customHeight="1">
      <c r="B15" s="256" t="s">
        <v>186</v>
      </c>
      <c r="C15" s="257"/>
      <c r="D15" s="257"/>
      <c r="E15" s="257"/>
      <c r="F15" s="257"/>
      <c r="G15" s="257"/>
      <c r="H15" s="257"/>
      <c r="I15" s="257"/>
    </row>
    <row r="16" spans="1:10" ht="21.75" customHeight="1">
      <c r="A16" s="259" t="s">
        <v>249</v>
      </c>
      <c r="B16" s="259"/>
      <c r="C16" s="259"/>
      <c r="D16" s="259"/>
      <c r="E16" s="259"/>
      <c r="F16" s="259"/>
      <c r="G16" s="259"/>
      <c r="I16" s="143"/>
    </row>
    <row r="17" spans="1:9" ht="49.5" customHeight="1">
      <c r="B17" s="256" t="s">
        <v>187</v>
      </c>
      <c r="C17" s="256"/>
      <c r="D17" s="256"/>
      <c r="E17" s="256"/>
      <c r="F17" s="256"/>
      <c r="G17" s="256"/>
      <c r="H17" s="256"/>
      <c r="I17" s="256"/>
    </row>
    <row r="18" spans="1:9" ht="110.25" customHeight="1">
      <c r="B18" s="256" t="s">
        <v>250</v>
      </c>
      <c r="C18" s="256"/>
      <c r="D18" s="256"/>
      <c r="E18" s="256"/>
      <c r="F18" s="256"/>
      <c r="G18" s="256"/>
      <c r="H18" s="256"/>
      <c r="I18" s="256"/>
    </row>
    <row r="19" spans="1:9" ht="70.5" customHeight="1">
      <c r="B19" s="256" t="s">
        <v>188</v>
      </c>
      <c r="C19" s="256"/>
      <c r="D19" s="256"/>
      <c r="E19" s="256"/>
      <c r="F19" s="256"/>
      <c r="G19" s="256"/>
      <c r="H19" s="256"/>
      <c r="I19" s="256"/>
    </row>
    <row r="20" spans="1:9" ht="73.5" customHeight="1">
      <c r="B20" s="256" t="s">
        <v>189</v>
      </c>
      <c r="C20" s="256"/>
      <c r="D20" s="256"/>
      <c r="E20" s="256"/>
      <c r="F20" s="256"/>
      <c r="G20" s="256"/>
      <c r="H20" s="256"/>
      <c r="I20" s="256"/>
    </row>
    <row r="21" spans="1:9" ht="23.25" customHeight="1">
      <c r="B21" s="118" t="s">
        <v>190</v>
      </c>
    </row>
    <row r="22" spans="1:9" ht="38.25" customHeight="1">
      <c r="B22" s="256" t="s">
        <v>191</v>
      </c>
      <c r="C22" s="256"/>
      <c r="D22" s="256"/>
      <c r="E22" s="256"/>
      <c r="F22" s="256"/>
      <c r="G22" s="256"/>
      <c r="H22" s="256"/>
      <c r="I22" s="256"/>
    </row>
    <row r="23" spans="1:9" ht="15" customHeight="1">
      <c r="B23" s="118" t="s">
        <v>192</v>
      </c>
    </row>
    <row r="24" spans="1:9" ht="69" customHeight="1">
      <c r="B24" s="256" t="s">
        <v>193</v>
      </c>
      <c r="C24" s="256"/>
      <c r="D24" s="256"/>
      <c r="E24" s="256"/>
      <c r="F24" s="256"/>
      <c r="G24" s="256"/>
      <c r="H24" s="256"/>
      <c r="I24" s="256"/>
    </row>
    <row r="25" spans="1:9">
      <c r="B25" s="118" t="s">
        <v>194</v>
      </c>
    </row>
    <row r="26" spans="1:9" ht="66.75" customHeight="1">
      <c r="B26" s="256" t="s">
        <v>195</v>
      </c>
      <c r="C26" s="257"/>
      <c r="D26" s="257"/>
      <c r="E26" s="257"/>
      <c r="F26" s="257"/>
      <c r="G26" s="257"/>
      <c r="H26" s="257"/>
      <c r="I26" s="257"/>
    </row>
    <row r="27" spans="1:9">
      <c r="B27" s="118" t="s">
        <v>196</v>
      </c>
    </row>
    <row r="28" spans="1:9" ht="117.75" customHeight="1">
      <c r="B28" s="256" t="s">
        <v>197</v>
      </c>
      <c r="C28" s="257"/>
      <c r="D28" s="257"/>
      <c r="E28" s="257"/>
      <c r="F28" s="257"/>
      <c r="G28" s="257"/>
      <c r="H28" s="257"/>
      <c r="I28" s="257"/>
    </row>
    <row r="29" spans="1:9">
      <c r="A29" s="259" t="s">
        <v>251</v>
      </c>
      <c r="B29" s="260"/>
      <c r="C29" s="260"/>
      <c r="D29" s="260"/>
      <c r="E29" s="260"/>
      <c r="F29" s="260"/>
      <c r="G29" s="260"/>
      <c r="I29" s="143"/>
    </row>
    <row r="30" spans="1:9" ht="51.75" customHeight="1">
      <c r="B30" s="256" t="s">
        <v>185</v>
      </c>
      <c r="C30" s="257"/>
      <c r="D30" s="257"/>
      <c r="E30" s="257"/>
      <c r="F30" s="257"/>
      <c r="G30" s="257"/>
      <c r="H30" s="257"/>
      <c r="I30" s="257"/>
    </row>
    <row r="31" spans="1:9" ht="79.5" customHeight="1">
      <c r="B31" s="256" t="s">
        <v>186</v>
      </c>
      <c r="C31" s="257"/>
      <c r="D31" s="257"/>
      <c r="E31" s="257"/>
      <c r="F31" s="257"/>
      <c r="G31" s="257"/>
      <c r="H31" s="257"/>
      <c r="I31" s="257"/>
    </row>
    <row r="32" spans="1:9" ht="21.75" customHeight="1">
      <c r="A32" s="259" t="s">
        <v>252</v>
      </c>
      <c r="B32" s="260"/>
      <c r="C32" s="260"/>
      <c r="D32" s="260"/>
      <c r="E32" s="260"/>
      <c r="F32" s="260"/>
      <c r="G32" s="260"/>
      <c r="I32" s="143"/>
    </row>
    <row r="33" spans="1:9" ht="105" customHeight="1">
      <c r="B33" s="256" t="s">
        <v>198</v>
      </c>
      <c r="C33" s="257"/>
      <c r="D33" s="257"/>
      <c r="E33" s="257"/>
      <c r="F33" s="257"/>
      <c r="G33" s="257"/>
      <c r="H33" s="257"/>
      <c r="I33" s="257"/>
    </row>
    <row r="34" spans="1:9" ht="64.5" customHeight="1">
      <c r="B34" s="256" t="s">
        <v>199</v>
      </c>
      <c r="C34" s="257"/>
      <c r="D34" s="257"/>
      <c r="E34" s="257"/>
      <c r="F34" s="257"/>
      <c r="G34" s="257"/>
      <c r="H34" s="257"/>
      <c r="I34" s="257"/>
    </row>
    <row r="35" spans="1:9" ht="18" customHeight="1">
      <c r="A35" s="259" t="s">
        <v>253</v>
      </c>
      <c r="B35" s="260"/>
      <c r="C35" s="260"/>
      <c r="D35" s="260"/>
      <c r="E35" s="260"/>
      <c r="F35" s="260"/>
      <c r="G35" s="260"/>
      <c r="I35" s="143"/>
    </row>
    <row r="36" spans="1:9" ht="94.5" customHeight="1">
      <c r="B36" s="256" t="s">
        <v>254</v>
      </c>
      <c r="C36" s="257"/>
      <c r="D36" s="257"/>
      <c r="E36" s="257"/>
      <c r="F36" s="257"/>
      <c r="G36" s="257"/>
      <c r="H36" s="257"/>
      <c r="I36" s="257"/>
    </row>
    <row r="37" spans="1:9" ht="49.5" customHeight="1"/>
    <row r="38" spans="1:9">
      <c r="A38" s="147" t="s">
        <v>255</v>
      </c>
      <c r="B38" s="147"/>
      <c r="C38" s="147"/>
      <c r="D38" s="147"/>
      <c r="E38" s="147"/>
      <c r="F38" s="147"/>
      <c r="G38" s="147"/>
      <c r="H38" s="147"/>
      <c r="I38" s="147"/>
    </row>
    <row r="39" spans="1:9">
      <c r="A39" s="142"/>
    </row>
    <row r="40" spans="1:9">
      <c r="A40" s="258" t="s">
        <v>256</v>
      </c>
      <c r="B40" s="258"/>
      <c r="C40" s="258"/>
      <c r="D40" s="258"/>
      <c r="E40" s="258"/>
      <c r="F40" s="258"/>
      <c r="G40" s="258"/>
    </row>
    <row r="41" spans="1:9">
      <c r="A41" s="147" t="s">
        <v>257</v>
      </c>
    </row>
    <row r="42" spans="1:9">
      <c r="A42" s="148" t="s">
        <v>258</v>
      </c>
      <c r="F42" s="149"/>
    </row>
    <row r="43" spans="1:9">
      <c r="A43" s="150"/>
      <c r="B43" t="s">
        <v>44</v>
      </c>
      <c r="D43" s="252"/>
      <c r="E43" s="252"/>
      <c r="H43" s="255"/>
      <c r="I43" s="255"/>
    </row>
    <row r="44" spans="1:9">
      <c r="A44" s="88"/>
      <c r="B44" s="234" t="s">
        <v>259</v>
      </c>
      <c r="D44" s="252"/>
      <c r="E44" s="252"/>
      <c r="H44" s="255"/>
      <c r="I44" s="255"/>
    </row>
    <row r="45" spans="1:9">
      <c r="A45" s="88"/>
      <c r="B45" s="234" t="s">
        <v>260</v>
      </c>
      <c r="D45" s="252"/>
      <c r="E45" s="252"/>
      <c r="H45" s="255"/>
      <c r="I45" s="255"/>
    </row>
    <row r="46" spans="1:9">
      <c r="A46" s="88"/>
      <c r="B46" s="234" t="s">
        <v>261</v>
      </c>
      <c r="D46" s="252"/>
      <c r="E46" s="252"/>
      <c r="H46" s="255"/>
      <c r="I46" s="255"/>
    </row>
    <row r="47" spans="1:9">
      <c r="A47" s="235" t="s">
        <v>262</v>
      </c>
      <c r="B47" s="151"/>
    </row>
    <row r="48" spans="1:9">
      <c r="A48" s="88"/>
    </row>
    <row r="49" spans="1:9">
      <c r="A49" s="234" t="s">
        <v>263</v>
      </c>
      <c r="C49" s="129"/>
      <c r="D49" s="129"/>
    </row>
    <row r="50" spans="1:9">
      <c r="A50" s="129"/>
      <c r="B50" s="152" t="s">
        <v>264</v>
      </c>
      <c r="C50" s="252"/>
      <c r="D50" s="252"/>
      <c r="H50" s="231"/>
      <c r="I50" s="232"/>
    </row>
    <row r="51" spans="1:9">
      <c r="A51" s="129"/>
      <c r="B51" s="233" t="s">
        <v>265</v>
      </c>
      <c r="C51" s="252"/>
      <c r="D51" s="252"/>
      <c r="H51" s="231"/>
      <c r="I51" s="232"/>
    </row>
    <row r="52" spans="1:9">
      <c r="A52" s="129"/>
      <c r="B52" s="233" t="s">
        <v>266</v>
      </c>
      <c r="C52" s="252"/>
      <c r="D52" s="252"/>
      <c r="H52" s="231"/>
      <c r="I52" s="232"/>
    </row>
    <row r="53" spans="1:9">
      <c r="A53" s="129"/>
      <c r="B53" s="233" t="s">
        <v>267</v>
      </c>
      <c r="C53" s="252"/>
      <c r="D53" s="252"/>
      <c r="E53" s="129"/>
      <c r="H53" s="231"/>
      <c r="I53" s="232"/>
    </row>
    <row r="54" spans="1:9">
      <c r="A54" s="147" t="s">
        <v>268</v>
      </c>
    </row>
    <row r="55" spans="1:9">
      <c r="A55" s="88"/>
      <c r="B55" s="234" t="s">
        <v>269</v>
      </c>
      <c r="D55" s="252"/>
      <c r="E55" s="252"/>
      <c r="H55" s="231"/>
      <c r="I55" s="232"/>
    </row>
    <row r="56" spans="1:9">
      <c r="A56" s="88"/>
      <c r="B56" s="234" t="s">
        <v>270</v>
      </c>
      <c r="D56" s="252"/>
      <c r="E56" s="252"/>
      <c r="H56" s="231"/>
      <c r="I56" s="232"/>
    </row>
    <row r="57" spans="1:9">
      <c r="A57" s="88"/>
      <c r="B57" s="234" t="s">
        <v>271</v>
      </c>
      <c r="D57" s="252"/>
      <c r="E57" s="252"/>
      <c r="H57" s="231"/>
      <c r="I57" s="232"/>
    </row>
    <row r="58" spans="1:9">
      <c r="A58" s="129"/>
      <c r="B58" s="153"/>
    </row>
    <row r="59" spans="1:9">
      <c r="A59" s="147" t="s">
        <v>272</v>
      </c>
    </row>
    <row r="60" spans="1:9">
      <c r="A60" s="88"/>
      <c r="B60" s="234" t="s">
        <v>120</v>
      </c>
      <c r="E60" s="252"/>
      <c r="F60" s="252"/>
      <c r="H60" s="231"/>
      <c r="I60" s="232"/>
    </row>
    <row r="61" spans="1:9">
      <c r="A61" s="88"/>
      <c r="B61" s="234" t="s">
        <v>29</v>
      </c>
      <c r="E61" s="252"/>
      <c r="F61" s="252"/>
      <c r="H61" s="231"/>
      <c r="I61" s="232"/>
    </row>
    <row r="62" spans="1:9">
      <c r="A62" s="88"/>
      <c r="B62" s="234" t="s">
        <v>124</v>
      </c>
      <c r="E62" s="252"/>
      <c r="F62" s="252"/>
      <c r="H62" s="231"/>
      <c r="I62" s="232"/>
    </row>
    <row r="63" spans="1:9">
      <c r="A63" s="88"/>
      <c r="B63" s="234" t="s">
        <v>121</v>
      </c>
      <c r="E63" s="252"/>
      <c r="F63" s="252"/>
      <c r="H63" s="231"/>
      <c r="I63" s="232"/>
    </row>
    <row r="64" spans="1:9">
      <c r="A64" s="88"/>
      <c r="B64" s="234" t="s">
        <v>313</v>
      </c>
      <c r="E64" s="252"/>
      <c r="F64" s="252"/>
      <c r="H64" s="231"/>
      <c r="I64" s="232"/>
    </row>
    <row r="65" spans="1:9">
      <c r="A65" s="147" t="s">
        <v>273</v>
      </c>
    </row>
    <row r="66" spans="1:9">
      <c r="A66" s="88"/>
      <c r="B66" t="s">
        <v>274</v>
      </c>
      <c r="I66" s="236"/>
    </row>
    <row r="67" spans="1:9">
      <c r="A67" s="88"/>
      <c r="B67" t="s">
        <v>275</v>
      </c>
      <c r="I67" s="236"/>
    </row>
    <row r="68" spans="1:9">
      <c r="A68" s="88"/>
      <c r="B68" t="s">
        <v>276</v>
      </c>
      <c r="I68" s="236"/>
    </row>
    <row r="69" spans="1:9">
      <c r="A69" s="88"/>
      <c r="B69" t="s">
        <v>277</v>
      </c>
      <c r="I69" s="236"/>
    </row>
    <row r="70" spans="1:9">
      <c r="A70" s="88"/>
      <c r="B70" t="s">
        <v>278</v>
      </c>
      <c r="I70" s="236"/>
    </row>
    <row r="71" spans="1:9">
      <c r="A71" s="88"/>
      <c r="B71" t="s">
        <v>279</v>
      </c>
      <c r="I71" s="236"/>
    </row>
    <row r="72" spans="1:9">
      <c r="A72" s="88"/>
      <c r="B72" t="s">
        <v>280</v>
      </c>
      <c r="I72" s="236"/>
    </row>
    <row r="74" spans="1:9">
      <c r="A74" s="147" t="s">
        <v>281</v>
      </c>
    </row>
    <row r="75" spans="1:9">
      <c r="A75" s="88"/>
      <c r="B75" t="s">
        <v>282</v>
      </c>
      <c r="H75" s="253"/>
      <c r="I75" s="254"/>
    </row>
  </sheetData>
  <mergeCells count="54">
    <mergeCell ref="B12:I12"/>
    <mergeCell ref="A32:G32"/>
    <mergeCell ref="A35:G35"/>
    <mergeCell ref="B33:I33"/>
    <mergeCell ref="H1:I1"/>
    <mergeCell ref="A3:G3"/>
    <mergeCell ref="B4:I4"/>
    <mergeCell ref="A5:G5"/>
    <mergeCell ref="A2:I2"/>
    <mergeCell ref="B6:I6"/>
    <mergeCell ref="A9:G9"/>
    <mergeCell ref="B10:I10"/>
    <mergeCell ref="A13:G13"/>
    <mergeCell ref="B15:I15"/>
    <mergeCell ref="B7:I7"/>
    <mergeCell ref="B8:I8"/>
    <mergeCell ref="B11:I11"/>
    <mergeCell ref="C53:D53"/>
    <mergeCell ref="B36:I36"/>
    <mergeCell ref="B26:I26"/>
    <mergeCell ref="B14:I14"/>
    <mergeCell ref="B17:I17"/>
    <mergeCell ref="B19:I19"/>
    <mergeCell ref="B20:I20"/>
    <mergeCell ref="B22:I22"/>
    <mergeCell ref="B24:I24"/>
    <mergeCell ref="A16:G16"/>
    <mergeCell ref="B18:I18"/>
    <mergeCell ref="B28:I28"/>
    <mergeCell ref="B30:I30"/>
    <mergeCell ref="B34:I34"/>
    <mergeCell ref="A29:G29"/>
    <mergeCell ref="B31:I31"/>
    <mergeCell ref="A40:G40"/>
    <mergeCell ref="D43:E43"/>
    <mergeCell ref="H43:I43"/>
    <mergeCell ref="D44:E44"/>
    <mergeCell ref="H44:I44"/>
    <mergeCell ref="E64:F64"/>
    <mergeCell ref="H75:I75"/>
    <mergeCell ref="D45:E45"/>
    <mergeCell ref="H45:I45"/>
    <mergeCell ref="D46:E46"/>
    <mergeCell ref="H46:I46"/>
    <mergeCell ref="C50:D50"/>
    <mergeCell ref="E61:F61"/>
    <mergeCell ref="E62:F62"/>
    <mergeCell ref="E63:F63"/>
    <mergeCell ref="D55:E55"/>
    <mergeCell ref="D56:E56"/>
    <mergeCell ref="D57:E57"/>
    <mergeCell ref="E60:F60"/>
    <mergeCell ref="C51:D51"/>
    <mergeCell ref="C52:D52"/>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R75"/>
  <sheetViews>
    <sheetView topLeftCell="A40" workbookViewId="0">
      <selection activeCell="H63" sqref="H63:I63"/>
    </sheetView>
  </sheetViews>
  <sheetFormatPr defaultRowHeight="15"/>
  <cols>
    <col min="1" max="4" width="9.140625" style="30"/>
    <col min="5" max="5" width="10.28515625" style="30" customWidth="1"/>
    <col min="6" max="6" width="10" style="30" customWidth="1"/>
    <col min="7" max="7" width="13.7109375" style="30" customWidth="1"/>
    <col min="8" max="8" width="13.7109375" style="31" customWidth="1"/>
    <col min="9" max="9" width="13.7109375" style="32" customWidth="1"/>
    <col min="10" max="10" width="13.7109375" style="60" customWidth="1"/>
    <col min="11" max="11" width="9.140625" style="32"/>
    <col min="12" max="12" width="11.28515625" style="60" customWidth="1"/>
    <col min="13" max="13" width="10" style="32" bestFit="1" customWidth="1"/>
    <col min="14" max="14" width="9.140625" style="60"/>
    <col min="15" max="16" width="9.140625" style="32"/>
    <col min="17" max="17" width="11.28515625" style="32" customWidth="1"/>
    <col min="18" max="18" width="9.140625" style="32"/>
    <col min="19" max="19" width="80.7109375" style="30" customWidth="1"/>
    <col min="20" max="16384" width="9.140625" style="30"/>
  </cols>
  <sheetData>
    <row r="1" spans="1:18">
      <c r="A1" s="277" t="s">
        <v>283</v>
      </c>
      <c r="B1" s="277"/>
      <c r="C1" s="277"/>
      <c r="D1" s="277"/>
      <c r="E1" s="277"/>
      <c r="F1" s="277"/>
      <c r="G1" s="277"/>
      <c r="H1" s="277"/>
      <c r="I1" s="277"/>
      <c r="J1" s="277"/>
      <c r="K1" s="277"/>
      <c r="M1" s="37"/>
      <c r="O1" s="37"/>
    </row>
    <row r="2" spans="1:18">
      <c r="A2" s="278" t="s">
        <v>137</v>
      </c>
      <c r="B2" s="278"/>
      <c r="C2" s="278"/>
      <c r="D2" s="278"/>
      <c r="E2" s="278"/>
      <c r="F2" s="278"/>
      <c r="G2" s="278"/>
      <c r="H2" s="278"/>
      <c r="I2" s="278"/>
      <c r="J2" s="278"/>
      <c r="K2" s="278"/>
      <c r="M2" s="37"/>
      <c r="O2" s="37"/>
    </row>
    <row r="3" spans="1:18">
      <c r="A3" s="39" t="s">
        <v>0</v>
      </c>
      <c r="B3" s="40"/>
      <c r="C3" s="40"/>
      <c r="D3" s="40"/>
      <c r="E3" s="40"/>
      <c r="F3" s="270"/>
      <c r="G3" s="271"/>
      <c r="H3" s="271"/>
      <c r="I3" s="61"/>
    </row>
    <row r="4" spans="1:18">
      <c r="A4" s="41" t="s">
        <v>77</v>
      </c>
      <c r="B4" s="42"/>
      <c r="C4" s="42"/>
      <c r="D4" s="42"/>
      <c r="E4" s="42"/>
      <c r="F4" s="42"/>
      <c r="G4" s="43"/>
      <c r="H4" s="44"/>
      <c r="I4" s="62"/>
      <c r="K4" s="62"/>
      <c r="M4" s="62"/>
      <c r="O4" s="62"/>
    </row>
    <row r="5" spans="1:18">
      <c r="A5" s="38"/>
      <c r="B5" s="38"/>
      <c r="C5" s="38"/>
      <c r="D5" s="38"/>
      <c r="E5" s="38"/>
      <c r="F5" s="38"/>
      <c r="G5" s="29" t="s">
        <v>92</v>
      </c>
      <c r="H5" s="45" t="s">
        <v>133</v>
      </c>
      <c r="I5" s="45" t="s">
        <v>134</v>
      </c>
      <c r="J5" s="45" t="s">
        <v>135</v>
      </c>
    </row>
    <row r="6" spans="1:18">
      <c r="A6" s="38"/>
      <c r="B6" s="38"/>
      <c r="C6" s="38"/>
      <c r="D6" s="38"/>
      <c r="E6" s="38"/>
      <c r="F6" s="38"/>
      <c r="H6" s="63" t="s">
        <v>78</v>
      </c>
    </row>
    <row r="7" spans="1:18">
      <c r="A7" s="272" t="s">
        <v>95</v>
      </c>
      <c r="B7" s="272"/>
      <c r="C7" s="272"/>
      <c r="D7" s="272"/>
      <c r="E7" s="272"/>
      <c r="F7" s="273"/>
      <c r="G7" s="196"/>
      <c r="H7" s="58">
        <f>G7</f>
        <v>0</v>
      </c>
      <c r="I7" s="58">
        <f t="shared" ref="I7:J7" si="0">H7</f>
        <v>0</v>
      </c>
      <c r="J7" s="58">
        <f t="shared" si="0"/>
        <v>0</v>
      </c>
      <c r="K7" s="37"/>
      <c r="M7" s="37"/>
      <c r="O7" s="37"/>
    </row>
    <row r="8" spans="1:18">
      <c r="A8" s="272" t="s">
        <v>89</v>
      </c>
      <c r="B8" s="272"/>
      <c r="C8" s="272"/>
      <c r="D8" s="272"/>
      <c r="E8" s="272"/>
      <c r="F8" s="273"/>
      <c r="G8" s="35"/>
      <c r="H8" s="58">
        <f t="shared" ref="H8:J9" si="1">G8</f>
        <v>0</v>
      </c>
      <c r="I8" s="58">
        <f t="shared" si="1"/>
        <v>0</v>
      </c>
      <c r="J8" s="58">
        <f t="shared" si="1"/>
        <v>0</v>
      </c>
    </row>
    <row r="9" spans="1:18">
      <c r="A9" s="272" t="s">
        <v>93</v>
      </c>
      <c r="B9" s="272"/>
      <c r="C9" s="272"/>
      <c r="D9" s="272"/>
      <c r="E9" s="272"/>
      <c r="F9" s="273"/>
      <c r="G9" s="35"/>
      <c r="H9" s="58">
        <f t="shared" si="1"/>
        <v>0</v>
      </c>
      <c r="I9" s="58">
        <f t="shared" si="1"/>
        <v>0</v>
      </c>
      <c r="J9" s="58">
        <f t="shared" si="1"/>
        <v>0</v>
      </c>
    </row>
    <row r="10" spans="1:18">
      <c r="A10" s="272" t="s">
        <v>94</v>
      </c>
      <c r="B10" s="272"/>
      <c r="C10" s="272"/>
      <c r="D10" s="272"/>
      <c r="E10" s="272"/>
      <c r="F10" s="273"/>
      <c r="G10" s="59">
        <f>SUM(G7:G9)</f>
        <v>0</v>
      </c>
      <c r="H10" s="59">
        <f t="shared" ref="H10:J10" si="2">SUM(H7:H9)</f>
        <v>0</v>
      </c>
      <c r="I10" s="59">
        <f t="shared" si="2"/>
        <v>0</v>
      </c>
      <c r="J10" s="59">
        <f t="shared" si="2"/>
        <v>0</v>
      </c>
    </row>
    <row r="11" spans="1:18">
      <c r="G11" s="32"/>
      <c r="H11" s="56"/>
    </row>
    <row r="12" spans="1:18">
      <c r="A12" s="272" t="s">
        <v>108</v>
      </c>
      <c r="B12" s="272"/>
      <c r="C12" s="272"/>
      <c r="D12" s="272"/>
      <c r="E12" s="272"/>
      <c r="F12" s="273"/>
      <c r="G12" s="72"/>
      <c r="H12" s="58">
        <f>G12</f>
        <v>0</v>
      </c>
    </row>
    <row r="13" spans="1:18">
      <c r="A13" s="272" t="s">
        <v>117</v>
      </c>
      <c r="B13" s="272"/>
      <c r="C13" s="272"/>
      <c r="D13" s="272"/>
      <c r="E13" s="272"/>
      <c r="F13" s="273"/>
      <c r="G13" s="83"/>
      <c r="H13" s="96">
        <f>G13</f>
        <v>0</v>
      </c>
      <c r="I13" s="96">
        <f t="shared" ref="I13:J14" si="3">H13</f>
        <v>0</v>
      </c>
      <c r="J13" s="96">
        <f t="shared" si="3"/>
        <v>0</v>
      </c>
    </row>
    <row r="14" spans="1:18">
      <c r="A14" s="272" t="s">
        <v>125</v>
      </c>
      <c r="B14" s="272"/>
      <c r="C14" s="272"/>
      <c r="D14" s="272"/>
      <c r="E14" s="272"/>
      <c r="F14" s="273"/>
      <c r="G14" s="35"/>
      <c r="H14" s="73"/>
      <c r="I14" s="96">
        <f t="shared" si="3"/>
        <v>0</v>
      </c>
      <c r="J14" s="96">
        <f t="shared" si="3"/>
        <v>0</v>
      </c>
    </row>
    <row r="15" spans="1:18">
      <c r="A15" s="46" t="s">
        <v>79</v>
      </c>
      <c r="B15" s="269" t="s">
        <v>96</v>
      </c>
      <c r="C15" s="269"/>
      <c r="D15" s="269"/>
      <c r="E15" s="33"/>
      <c r="F15" s="33"/>
      <c r="G15" s="94"/>
      <c r="H15" s="95"/>
    </row>
    <row r="16" spans="1:18" s="36" customFormat="1" ht="45" customHeight="1">
      <c r="A16" s="53"/>
      <c r="B16" s="65" t="s">
        <v>109</v>
      </c>
      <c r="C16" s="65" t="s">
        <v>143</v>
      </c>
      <c r="D16" s="279" t="s">
        <v>141</v>
      </c>
      <c r="E16" s="280"/>
      <c r="F16" s="280"/>
      <c r="G16" s="77" t="s">
        <v>136</v>
      </c>
      <c r="H16" s="67" t="str">
        <f>G16</f>
        <v>Number of customers</v>
      </c>
      <c r="I16" s="67" t="str">
        <f t="shared" ref="I16:J16" si="4">H16</f>
        <v>Number of customers</v>
      </c>
      <c r="J16" s="67" t="str">
        <f t="shared" si="4"/>
        <v>Number of customers</v>
      </c>
      <c r="K16" s="68"/>
      <c r="L16" s="69"/>
      <c r="M16" s="68"/>
      <c r="N16" s="69"/>
      <c r="O16" s="68"/>
      <c r="P16" s="68"/>
      <c r="Q16" s="68"/>
      <c r="R16" s="68"/>
    </row>
    <row r="17" spans="1:18" s="36" customFormat="1">
      <c r="A17" s="53"/>
      <c r="B17" s="65"/>
      <c r="C17" s="65"/>
      <c r="D17" s="281" t="s">
        <v>120</v>
      </c>
      <c r="E17" s="281"/>
      <c r="F17" s="281"/>
      <c r="G17" s="66"/>
      <c r="H17" s="67"/>
      <c r="I17" s="68"/>
      <c r="J17" s="74"/>
      <c r="K17" s="74"/>
      <c r="L17" s="69"/>
      <c r="M17" s="68"/>
      <c r="N17" s="69"/>
      <c r="O17" s="68"/>
      <c r="P17" s="68"/>
      <c r="Q17" s="68"/>
      <c r="R17" s="68"/>
    </row>
    <row r="18" spans="1:18">
      <c r="A18" s="46"/>
      <c r="B18" s="70" t="s">
        <v>80</v>
      </c>
      <c r="C18" s="71">
        <v>1</v>
      </c>
      <c r="D18" s="274">
        <v>3000</v>
      </c>
      <c r="E18" s="255"/>
      <c r="F18" s="255"/>
      <c r="G18" s="54"/>
      <c r="H18" s="93">
        <f>G18</f>
        <v>0</v>
      </c>
      <c r="I18" s="93">
        <f t="shared" ref="I18:J18" si="5">H18</f>
        <v>0</v>
      </c>
      <c r="J18" s="93">
        <f t="shared" si="5"/>
        <v>0</v>
      </c>
      <c r="K18" s="75"/>
    </row>
    <row r="19" spans="1:18">
      <c r="A19" s="46"/>
      <c r="B19" s="70" t="s">
        <v>81</v>
      </c>
      <c r="C19" s="71">
        <v>2</v>
      </c>
      <c r="D19" s="274">
        <v>6000</v>
      </c>
      <c r="E19" s="255"/>
      <c r="F19" s="255"/>
      <c r="G19" s="55"/>
      <c r="H19" s="93">
        <f t="shared" ref="H19:J25" si="6">G19</f>
        <v>0</v>
      </c>
      <c r="I19" s="93">
        <f t="shared" si="6"/>
        <v>0</v>
      </c>
      <c r="J19" s="93">
        <f t="shared" si="6"/>
        <v>0</v>
      </c>
      <c r="K19" s="75"/>
    </row>
    <row r="20" spans="1:18">
      <c r="A20" s="46"/>
      <c r="B20" s="70" t="s">
        <v>82</v>
      </c>
      <c r="C20" s="71">
        <v>4</v>
      </c>
      <c r="D20" s="274">
        <v>12000</v>
      </c>
      <c r="E20" s="255"/>
      <c r="F20" s="255"/>
      <c r="G20" s="55"/>
      <c r="H20" s="93">
        <f t="shared" si="6"/>
        <v>0</v>
      </c>
      <c r="I20" s="93">
        <f t="shared" si="6"/>
        <v>0</v>
      </c>
      <c r="J20" s="93">
        <f t="shared" si="6"/>
        <v>0</v>
      </c>
      <c r="K20" s="75"/>
    </row>
    <row r="21" spans="1:18">
      <c r="A21" s="46"/>
      <c r="B21" s="70" t="s">
        <v>83</v>
      </c>
      <c r="C21" s="71">
        <v>10</v>
      </c>
      <c r="D21" s="274">
        <v>30000</v>
      </c>
      <c r="E21" s="255"/>
      <c r="F21" s="255"/>
      <c r="G21" s="55"/>
      <c r="H21" s="93">
        <f t="shared" si="6"/>
        <v>0</v>
      </c>
      <c r="I21" s="93">
        <f t="shared" si="6"/>
        <v>0</v>
      </c>
      <c r="J21" s="93">
        <f t="shared" si="6"/>
        <v>0</v>
      </c>
      <c r="K21" s="75"/>
    </row>
    <row r="22" spans="1:18">
      <c r="A22" s="46"/>
      <c r="B22" s="70" t="s">
        <v>84</v>
      </c>
      <c r="C22" s="71">
        <v>25</v>
      </c>
      <c r="D22" s="274">
        <v>75000</v>
      </c>
      <c r="E22" s="255"/>
      <c r="F22" s="255"/>
      <c r="G22" s="55"/>
      <c r="H22" s="93">
        <f t="shared" si="6"/>
        <v>0</v>
      </c>
      <c r="I22" s="93">
        <f t="shared" si="6"/>
        <v>0</v>
      </c>
      <c r="J22" s="93">
        <f t="shared" si="6"/>
        <v>0</v>
      </c>
      <c r="K22" s="75"/>
    </row>
    <row r="23" spans="1:18">
      <c r="A23" s="46"/>
      <c r="B23" s="70" t="s">
        <v>85</v>
      </c>
      <c r="C23" s="71">
        <v>45</v>
      </c>
      <c r="D23" s="274">
        <v>135000</v>
      </c>
      <c r="E23" s="255"/>
      <c r="F23" s="255"/>
      <c r="G23" s="55"/>
      <c r="H23" s="93">
        <f t="shared" si="6"/>
        <v>0</v>
      </c>
      <c r="I23" s="93">
        <f t="shared" si="6"/>
        <v>0</v>
      </c>
      <c r="J23" s="93">
        <f t="shared" si="6"/>
        <v>0</v>
      </c>
      <c r="K23" s="75"/>
    </row>
    <row r="24" spans="1:18">
      <c r="A24" s="46"/>
      <c r="B24" s="70" t="s">
        <v>86</v>
      </c>
      <c r="C24" s="71">
        <v>90</v>
      </c>
      <c r="D24" s="274">
        <v>270000</v>
      </c>
      <c r="E24" s="255"/>
      <c r="F24" s="255"/>
      <c r="G24" s="55"/>
      <c r="H24" s="93">
        <f t="shared" si="6"/>
        <v>0</v>
      </c>
      <c r="I24" s="93">
        <f t="shared" si="6"/>
        <v>0</v>
      </c>
      <c r="J24" s="93">
        <f t="shared" si="6"/>
        <v>0</v>
      </c>
      <c r="K24" s="75"/>
    </row>
    <row r="25" spans="1:18">
      <c r="A25" s="46"/>
      <c r="B25" s="70" t="s">
        <v>87</v>
      </c>
      <c r="C25" s="71">
        <v>170</v>
      </c>
      <c r="D25" s="274">
        <v>510000</v>
      </c>
      <c r="E25" s="255"/>
      <c r="F25" s="255"/>
      <c r="G25" s="55"/>
      <c r="H25" s="93">
        <f t="shared" si="6"/>
        <v>0</v>
      </c>
      <c r="I25" s="93">
        <f t="shared" si="6"/>
        <v>0</v>
      </c>
      <c r="J25" s="93">
        <f t="shared" si="6"/>
        <v>0</v>
      </c>
      <c r="K25" s="75"/>
    </row>
    <row r="26" spans="1:18">
      <c r="A26" s="46"/>
      <c r="B26" s="267"/>
      <c r="C26" s="268"/>
      <c r="D26" s="268"/>
      <c r="E26" s="268"/>
      <c r="F26" s="268"/>
      <c r="G26" s="197"/>
      <c r="H26" s="57"/>
    </row>
    <row r="27" spans="1:18">
      <c r="A27" s="46"/>
      <c r="B27" s="267" t="s">
        <v>44</v>
      </c>
      <c r="C27" s="268"/>
      <c r="D27" s="268"/>
      <c r="E27" s="268"/>
      <c r="F27" s="268"/>
      <c r="G27" s="47">
        <f>SUM(G18:G26)</f>
        <v>0</v>
      </c>
      <c r="H27" s="47">
        <f>SUM(H18:H26)</f>
        <v>0</v>
      </c>
      <c r="I27" s="47">
        <f t="shared" ref="I27:J27" si="7">SUM(I18:I26)</f>
        <v>0</v>
      </c>
      <c r="J27" s="47">
        <f t="shared" si="7"/>
        <v>0</v>
      </c>
    </row>
    <row r="28" spans="1:18">
      <c r="A28" s="48"/>
      <c r="B28" s="49"/>
      <c r="C28" s="34"/>
      <c r="D28" s="34"/>
      <c r="E28" s="34"/>
      <c r="F28" s="34"/>
      <c r="G28" s="50"/>
    </row>
    <row r="29" spans="1:18">
      <c r="A29" s="266" t="s">
        <v>164</v>
      </c>
      <c r="B29" s="266"/>
      <c r="C29" s="266"/>
      <c r="D29" s="266"/>
      <c r="E29" s="266"/>
      <c r="F29" s="266"/>
      <c r="G29" s="54"/>
      <c r="H29" s="93">
        <f t="shared" ref="H29:J29" si="8">G29</f>
        <v>0</v>
      </c>
      <c r="I29" s="93">
        <f t="shared" si="8"/>
        <v>0</v>
      </c>
      <c r="J29" s="93">
        <f t="shared" si="8"/>
        <v>0</v>
      </c>
    </row>
    <row r="30" spans="1:18">
      <c r="A30" s="76"/>
      <c r="B30" s="49"/>
      <c r="C30" s="34"/>
      <c r="D30" s="34"/>
      <c r="E30" s="34"/>
      <c r="F30" s="34"/>
      <c r="G30" s="50"/>
    </row>
    <row r="31" spans="1:18">
      <c r="A31" s="266" t="s">
        <v>97</v>
      </c>
      <c r="B31" s="266"/>
      <c r="C31" s="266"/>
      <c r="D31" s="266"/>
      <c r="E31" s="266"/>
      <c r="F31" s="88" t="s">
        <v>225</v>
      </c>
      <c r="G31" s="35"/>
      <c r="H31" s="58">
        <f>G31</f>
        <v>0</v>
      </c>
      <c r="I31" s="35">
        <f t="shared" ref="I31:J31" si="9">H31</f>
        <v>0</v>
      </c>
      <c r="J31" s="35">
        <f t="shared" si="9"/>
        <v>0</v>
      </c>
      <c r="K31" s="63"/>
      <c r="M31" s="63"/>
      <c r="O31" s="63"/>
    </row>
    <row r="32" spans="1:18">
      <c r="A32" s="266" t="s">
        <v>98</v>
      </c>
      <c r="B32" s="266"/>
      <c r="C32" s="266"/>
      <c r="D32" s="266"/>
      <c r="E32" s="266"/>
      <c r="F32" s="88" t="s">
        <v>225</v>
      </c>
      <c r="G32" s="35"/>
      <c r="H32" s="58">
        <f>G32</f>
        <v>0</v>
      </c>
      <c r="I32" s="35">
        <f t="shared" ref="I32:J32" si="10">H32</f>
        <v>0</v>
      </c>
      <c r="J32" s="35">
        <f t="shared" si="10"/>
        <v>0</v>
      </c>
      <c r="K32" s="63"/>
      <c r="M32" s="63"/>
      <c r="O32" s="63"/>
    </row>
    <row r="33" spans="1:15">
      <c r="A33" s="266" t="s">
        <v>99</v>
      </c>
      <c r="B33" s="266"/>
      <c r="C33" s="266"/>
      <c r="D33" s="266"/>
      <c r="E33" s="266"/>
      <c r="F33" s="88" t="s">
        <v>225</v>
      </c>
      <c r="G33" s="33">
        <f>SUM(G31:G32)</f>
        <v>0</v>
      </c>
      <c r="H33" s="33">
        <f>SUM(H31:H32)</f>
        <v>0</v>
      </c>
      <c r="I33" s="33">
        <f t="shared" ref="I33:J33" si="11">SUM(I31:I32)</f>
        <v>0</v>
      </c>
      <c r="J33" s="33">
        <f t="shared" si="11"/>
        <v>0</v>
      </c>
    </row>
    <row r="34" spans="1:15">
      <c r="A34" s="48"/>
      <c r="B34" s="48"/>
      <c r="C34" s="48"/>
      <c r="D34" s="48"/>
    </row>
    <row r="35" spans="1:15">
      <c r="A35" s="266" t="s">
        <v>222</v>
      </c>
      <c r="B35" s="266"/>
      <c r="C35" s="266"/>
      <c r="D35" s="266"/>
      <c r="E35" s="266"/>
      <c r="F35" s="88" t="s">
        <v>225</v>
      </c>
      <c r="G35" s="120">
        <v>20000</v>
      </c>
      <c r="H35" s="120">
        <f>G35</f>
        <v>20000</v>
      </c>
      <c r="I35" s="120">
        <f t="shared" ref="I35" si="12">H35</f>
        <v>20000</v>
      </c>
      <c r="J35" s="120">
        <f t="shared" ref="J35" si="13">I35</f>
        <v>20000</v>
      </c>
    </row>
    <row r="36" spans="1:15">
      <c r="A36" s="266" t="s">
        <v>235</v>
      </c>
      <c r="B36" s="266"/>
      <c r="C36" s="266"/>
      <c r="D36" s="266"/>
      <c r="E36" s="266"/>
      <c r="F36" s="88" t="s">
        <v>225</v>
      </c>
      <c r="G36" s="120">
        <v>100000</v>
      </c>
      <c r="H36" s="120">
        <f>G36</f>
        <v>100000</v>
      </c>
      <c r="I36" s="120">
        <f t="shared" ref="I36:J36" si="14">H36</f>
        <v>100000</v>
      </c>
      <c r="J36" s="120">
        <f t="shared" si="14"/>
        <v>100000</v>
      </c>
    </row>
    <row r="37" spans="1:15">
      <c r="A37" s="266" t="s">
        <v>223</v>
      </c>
      <c r="B37" s="266"/>
      <c r="C37" s="266"/>
      <c r="D37" s="266"/>
      <c r="E37" s="266"/>
      <c r="F37" s="88" t="s">
        <v>225</v>
      </c>
      <c r="G37" s="35"/>
      <c r="H37" s="58">
        <f t="shared" ref="H37" si="15">G37</f>
        <v>0</v>
      </c>
      <c r="I37" s="35">
        <f t="shared" ref="I37" si="16">H37</f>
        <v>0</v>
      </c>
      <c r="J37" s="35">
        <f t="shared" ref="J37" si="17">I37</f>
        <v>0</v>
      </c>
    </row>
    <row r="38" spans="1:15">
      <c r="A38" s="266" t="s">
        <v>224</v>
      </c>
      <c r="B38" s="266"/>
      <c r="C38" s="266"/>
      <c r="D38" s="266"/>
      <c r="E38" s="266"/>
      <c r="F38" s="88" t="s">
        <v>225</v>
      </c>
      <c r="G38" s="35"/>
      <c r="H38" s="58">
        <f t="shared" ref="H38:J40" si="18">G38</f>
        <v>0</v>
      </c>
      <c r="I38" s="35">
        <f t="shared" si="18"/>
        <v>0</v>
      </c>
      <c r="J38" s="35">
        <f t="shared" si="18"/>
        <v>0</v>
      </c>
    </row>
    <row r="39" spans="1:15">
      <c r="A39" s="266" t="s">
        <v>234</v>
      </c>
      <c r="B39" s="266"/>
      <c r="C39" s="266"/>
      <c r="D39" s="266"/>
      <c r="E39" s="266"/>
      <c r="F39" s="88" t="s">
        <v>225</v>
      </c>
      <c r="G39" s="35"/>
      <c r="H39" s="58">
        <f t="shared" ref="H39" si="19">G39</f>
        <v>0</v>
      </c>
      <c r="I39" s="35">
        <f t="shared" ref="I39" si="20">H39</f>
        <v>0</v>
      </c>
      <c r="J39" s="35">
        <f t="shared" ref="J39" si="21">I39</f>
        <v>0</v>
      </c>
    </row>
    <row r="40" spans="1:15">
      <c r="A40" s="266" t="s">
        <v>100</v>
      </c>
      <c r="B40" s="266"/>
      <c r="C40" s="266"/>
      <c r="D40" s="266"/>
      <c r="E40" s="266"/>
      <c r="F40" s="88" t="s">
        <v>225</v>
      </c>
      <c r="G40" s="35"/>
      <c r="H40" s="58">
        <f t="shared" si="18"/>
        <v>0</v>
      </c>
      <c r="I40" s="35">
        <f t="shared" si="18"/>
        <v>0</v>
      </c>
      <c r="J40" s="35">
        <f t="shared" si="18"/>
        <v>0</v>
      </c>
    </row>
    <row r="41" spans="1:15">
      <c r="A41" s="266" t="s">
        <v>88</v>
      </c>
      <c r="B41" s="266"/>
      <c r="C41" s="266"/>
      <c r="D41" s="266"/>
      <c r="E41" s="266"/>
      <c r="F41" s="88" t="s">
        <v>225</v>
      </c>
      <c r="G41" s="33">
        <f>SUM(G37:G40)</f>
        <v>0</v>
      </c>
      <c r="H41" s="33">
        <f t="shared" ref="H41:J41" si="22">SUM(H37:H40)</f>
        <v>0</v>
      </c>
      <c r="I41" s="33">
        <f t="shared" si="22"/>
        <v>0</v>
      </c>
      <c r="J41" s="33">
        <f t="shared" si="22"/>
        <v>0</v>
      </c>
      <c r="K41" s="79"/>
      <c r="L41" s="80"/>
      <c r="M41" s="79"/>
      <c r="N41" s="80"/>
      <c r="O41" s="79"/>
    </row>
    <row r="42" spans="1:15">
      <c r="A42" s="266" t="s">
        <v>101</v>
      </c>
      <c r="B42" s="266"/>
      <c r="C42" s="266"/>
      <c r="D42" s="266"/>
      <c r="E42" s="266"/>
      <c r="F42" s="88" t="s">
        <v>225</v>
      </c>
      <c r="G42" s="35"/>
      <c r="H42" s="58">
        <f>G42</f>
        <v>0</v>
      </c>
      <c r="I42" s="82">
        <f>H42</f>
        <v>0</v>
      </c>
      <c r="J42" s="82">
        <f>I42</f>
        <v>0</v>
      </c>
      <c r="K42" s="79"/>
      <c r="L42" s="80"/>
      <c r="M42" s="79"/>
      <c r="N42" s="80"/>
      <c r="O42" s="79"/>
    </row>
    <row r="43" spans="1:15">
      <c r="A43" s="266" t="s">
        <v>102</v>
      </c>
      <c r="B43" s="266"/>
      <c r="C43" s="266"/>
      <c r="D43" s="266"/>
      <c r="E43" s="266"/>
      <c r="F43" s="88" t="s">
        <v>225</v>
      </c>
      <c r="G43" s="33">
        <f>SUM(G41:G42)</f>
        <v>0</v>
      </c>
      <c r="H43" s="33">
        <f>SUM(H41:H42)</f>
        <v>0</v>
      </c>
      <c r="I43" s="33">
        <f t="shared" ref="I43:J43" si="23">SUM(I41:I42)</f>
        <v>0</v>
      </c>
      <c r="J43" s="33">
        <f t="shared" si="23"/>
        <v>0</v>
      </c>
      <c r="K43" s="79"/>
      <c r="L43" s="80"/>
      <c r="M43" s="79"/>
      <c r="N43" s="80"/>
      <c r="O43" s="79"/>
    </row>
    <row r="44" spans="1:15">
      <c r="A44" s="38"/>
      <c r="H44" s="30"/>
      <c r="I44" s="79"/>
      <c r="J44" s="80"/>
      <c r="K44" s="79"/>
      <c r="L44" s="80"/>
      <c r="M44" s="79"/>
      <c r="N44" s="80"/>
      <c r="O44" s="79"/>
    </row>
    <row r="45" spans="1:15">
      <c r="A45" s="266" t="s">
        <v>103</v>
      </c>
      <c r="B45" s="266"/>
      <c r="C45" s="266"/>
      <c r="D45" s="266"/>
      <c r="E45" s="266"/>
      <c r="F45" s="88" t="s">
        <v>225</v>
      </c>
      <c r="G45" s="33">
        <f>G33-G43</f>
        <v>0</v>
      </c>
      <c r="H45" s="33">
        <f>H33-H43</f>
        <v>0</v>
      </c>
      <c r="I45" s="33">
        <f t="shared" ref="I45:J45" si="24">I33-I43</f>
        <v>0</v>
      </c>
      <c r="J45" s="33">
        <f t="shared" si="24"/>
        <v>0</v>
      </c>
      <c r="K45" s="79"/>
      <c r="L45" s="80"/>
      <c r="M45" s="79"/>
      <c r="N45" s="80"/>
      <c r="O45" s="79"/>
    </row>
    <row r="46" spans="1:15">
      <c r="A46" s="266" t="s">
        <v>104</v>
      </c>
      <c r="B46" s="266"/>
      <c r="C46" s="266"/>
      <c r="D46" s="266"/>
      <c r="E46" s="266"/>
      <c r="F46" s="266"/>
      <c r="G46" s="78" t="e">
        <f>G45/G33</f>
        <v>#DIV/0!</v>
      </c>
      <c r="H46" s="78" t="e">
        <f>H45/H33</f>
        <v>#DIV/0!</v>
      </c>
      <c r="I46" s="78" t="e">
        <f t="shared" ref="I46:J46" si="25">I45/I33</f>
        <v>#DIV/0!</v>
      </c>
      <c r="J46" s="78" t="e">
        <f t="shared" si="25"/>
        <v>#DIV/0!</v>
      </c>
      <c r="K46" s="79"/>
      <c r="L46" s="80"/>
      <c r="M46" s="79"/>
      <c r="N46" s="80"/>
      <c r="O46" s="79"/>
    </row>
    <row r="47" spans="1:15">
      <c r="A47" s="38"/>
      <c r="H47" s="51"/>
      <c r="I47" s="79"/>
      <c r="J47" s="80"/>
      <c r="K47" s="79"/>
      <c r="L47" s="80"/>
      <c r="M47" s="79"/>
      <c r="N47" s="80"/>
      <c r="O47" s="79"/>
    </row>
    <row r="48" spans="1:15">
      <c r="A48" s="266" t="s">
        <v>105</v>
      </c>
      <c r="B48" s="266"/>
      <c r="C48" s="266"/>
      <c r="D48" s="266"/>
      <c r="E48" s="266"/>
      <c r="F48" s="88" t="s">
        <v>225</v>
      </c>
      <c r="G48" s="35"/>
      <c r="H48" s="58">
        <f>G48</f>
        <v>0</v>
      </c>
      <c r="I48" s="35">
        <f t="shared" ref="I48:J48" si="26">H48</f>
        <v>0</v>
      </c>
      <c r="J48" s="35">
        <f t="shared" si="26"/>
        <v>0</v>
      </c>
      <c r="K48" s="81"/>
      <c r="L48" s="80"/>
      <c r="M48" s="81"/>
      <c r="N48" s="80"/>
      <c r="O48" s="81"/>
    </row>
    <row r="49" spans="1:15">
      <c r="A49" s="266" t="s">
        <v>107</v>
      </c>
      <c r="B49" s="266"/>
      <c r="C49" s="266"/>
      <c r="D49" s="266"/>
      <c r="E49" s="266"/>
      <c r="F49" s="88" t="s">
        <v>225</v>
      </c>
      <c r="G49" s="35"/>
      <c r="H49" s="58">
        <f>G49</f>
        <v>0</v>
      </c>
      <c r="I49" s="35">
        <f t="shared" ref="I49:J49" si="27">H49</f>
        <v>0</v>
      </c>
      <c r="J49" s="35">
        <f t="shared" si="27"/>
        <v>0</v>
      </c>
      <c r="K49" s="81"/>
      <c r="L49" s="80"/>
      <c r="M49" s="81"/>
      <c r="N49" s="80"/>
      <c r="O49" s="81"/>
    </row>
    <row r="50" spans="1:15">
      <c r="A50" s="266" t="s">
        <v>90</v>
      </c>
      <c r="B50" s="266"/>
      <c r="C50" s="266"/>
      <c r="D50" s="266"/>
      <c r="E50" s="266"/>
      <c r="F50" s="88" t="s">
        <v>225</v>
      </c>
      <c r="G50" s="35">
        <f>G40</f>
        <v>0</v>
      </c>
      <c r="H50" s="35">
        <f>H40</f>
        <v>0</v>
      </c>
      <c r="I50" s="35">
        <f t="shared" ref="I50:J50" si="28">H50</f>
        <v>0</v>
      </c>
      <c r="J50" s="35">
        <f t="shared" si="28"/>
        <v>0</v>
      </c>
      <c r="K50" s="81"/>
      <c r="L50" s="80"/>
      <c r="M50" s="81"/>
      <c r="N50" s="80"/>
      <c r="O50" s="81"/>
    </row>
    <row r="51" spans="1:15">
      <c r="A51" s="266" t="s">
        <v>106</v>
      </c>
      <c r="B51" s="266"/>
      <c r="C51" s="266"/>
      <c r="D51" s="266"/>
      <c r="E51" s="266"/>
      <c r="F51" s="88" t="s">
        <v>225</v>
      </c>
      <c r="G51" s="35">
        <f>SUM(G48:G50)</f>
        <v>0</v>
      </c>
      <c r="H51" s="35">
        <f>SUM(H48:H50)</f>
        <v>0</v>
      </c>
      <c r="I51" s="35">
        <f t="shared" ref="I51:J51" si="29">H51</f>
        <v>0</v>
      </c>
      <c r="J51" s="35">
        <f t="shared" si="29"/>
        <v>0</v>
      </c>
      <c r="K51" s="81"/>
      <c r="L51" s="80"/>
      <c r="M51" s="81"/>
      <c r="N51" s="80"/>
      <c r="O51" s="81"/>
    </row>
    <row r="52" spans="1:15">
      <c r="A52" s="266" t="s">
        <v>91</v>
      </c>
      <c r="B52" s="266"/>
      <c r="C52" s="266"/>
      <c r="D52" s="266"/>
      <c r="E52" s="266"/>
      <c r="F52" s="88" t="s">
        <v>225</v>
      </c>
      <c r="G52" s="33">
        <f>G41-G51</f>
        <v>0</v>
      </c>
      <c r="H52" s="33">
        <f>H41-H51</f>
        <v>0</v>
      </c>
      <c r="I52" s="33">
        <f t="shared" ref="I52:J52" si="30">I41-I51</f>
        <v>0</v>
      </c>
      <c r="J52" s="33">
        <f t="shared" si="30"/>
        <v>0</v>
      </c>
    </row>
    <row r="53" spans="1:15">
      <c r="A53" s="38"/>
      <c r="G53" s="32"/>
    </row>
    <row r="54" spans="1:15" s="32" customFormat="1">
      <c r="A54" s="266" t="s">
        <v>127</v>
      </c>
      <c r="B54" s="275"/>
      <c r="G54" s="64"/>
      <c r="H54" s="64"/>
      <c r="I54" s="64"/>
      <c r="J54" s="64"/>
      <c r="K54" s="64"/>
      <c r="L54" s="64"/>
      <c r="N54" s="60"/>
    </row>
    <row r="55" spans="1:15" ht="15" customHeight="1">
      <c r="A55" s="52"/>
      <c r="B55" s="266" t="s">
        <v>130</v>
      </c>
      <c r="C55" s="266"/>
      <c r="D55" s="266"/>
      <c r="E55" s="266"/>
      <c r="F55" s="266"/>
      <c r="G55" s="83"/>
    </row>
    <row r="56" spans="1:15" ht="15" customHeight="1">
      <c r="A56" s="52"/>
      <c r="B56" s="266" t="s">
        <v>128</v>
      </c>
      <c r="C56" s="266"/>
      <c r="D56" s="266"/>
      <c r="E56" s="266"/>
      <c r="F56" s="266"/>
      <c r="G56" s="83"/>
    </row>
    <row r="57" spans="1:15" ht="15" customHeight="1">
      <c r="A57" s="52"/>
      <c r="B57" s="127"/>
      <c r="C57" s="266" t="s">
        <v>217</v>
      </c>
      <c r="D57" s="266"/>
      <c r="E57" s="266"/>
      <c r="F57" s="266"/>
      <c r="G57" s="83"/>
    </row>
    <row r="58" spans="1:15" ht="15" customHeight="1">
      <c r="A58" s="52"/>
      <c r="B58" s="127"/>
      <c r="C58" s="266" t="s">
        <v>237</v>
      </c>
      <c r="D58" s="266"/>
      <c r="E58" s="266"/>
      <c r="F58" s="266"/>
      <c r="G58" s="83"/>
    </row>
    <row r="59" spans="1:15" ht="15" customHeight="1">
      <c r="A59" s="52"/>
      <c r="B59" s="127"/>
      <c r="C59" s="266" t="s">
        <v>238</v>
      </c>
      <c r="D59" s="266"/>
      <c r="E59" s="266"/>
      <c r="F59" s="266"/>
      <c r="G59" s="83"/>
    </row>
    <row r="60" spans="1:15" ht="15" customHeight="1">
      <c r="A60" s="52"/>
      <c r="B60" s="266" t="s">
        <v>129</v>
      </c>
      <c r="C60" s="266"/>
      <c r="D60" s="266"/>
      <c r="E60" s="266"/>
      <c r="F60" s="266"/>
      <c r="G60" s="83"/>
    </row>
    <row r="61" spans="1:15" ht="15" customHeight="1">
      <c r="A61" s="52"/>
      <c r="B61" s="266" t="s">
        <v>132</v>
      </c>
      <c r="C61" s="266"/>
      <c r="D61" s="266"/>
      <c r="E61" s="266"/>
      <c r="F61" s="266"/>
      <c r="G61" s="83"/>
    </row>
    <row r="63" spans="1:15">
      <c r="H63" s="276" t="s">
        <v>314</v>
      </c>
      <c r="I63" s="276"/>
    </row>
    <row r="64" spans="1:15">
      <c r="H64" s="60"/>
      <c r="I64" s="84"/>
      <c r="J64" s="85"/>
    </row>
    <row r="65" spans="8:10">
      <c r="H65" s="60"/>
      <c r="I65" s="84"/>
      <c r="J65" s="85"/>
    </row>
    <row r="66" spans="8:10">
      <c r="H66" s="60"/>
      <c r="I66" s="84"/>
      <c r="J66" s="85"/>
    </row>
    <row r="67" spans="8:10">
      <c r="H67" s="60"/>
      <c r="I67" s="84"/>
      <c r="J67" s="85"/>
    </row>
    <row r="68" spans="8:10">
      <c r="H68" s="60"/>
      <c r="I68" s="86"/>
      <c r="J68" s="87"/>
    </row>
    <row r="69" spans="8:10">
      <c r="H69" s="60"/>
    </row>
    <row r="70" spans="8:10">
      <c r="H70" s="60"/>
      <c r="I70" s="86"/>
      <c r="J70" s="87"/>
    </row>
    <row r="71" spans="8:10">
      <c r="H71" s="60"/>
      <c r="I71" s="86"/>
      <c r="J71" s="87"/>
    </row>
    <row r="72" spans="8:10">
      <c r="H72" s="60"/>
      <c r="I72" s="84"/>
      <c r="J72" s="85"/>
    </row>
    <row r="73" spans="8:10">
      <c r="H73" s="60"/>
      <c r="I73" s="84"/>
      <c r="J73" s="85"/>
    </row>
    <row r="74" spans="8:10">
      <c r="H74" s="60"/>
      <c r="I74" s="84"/>
      <c r="J74" s="85"/>
    </row>
    <row r="75" spans="8:10">
      <c r="H75" s="60"/>
    </row>
  </sheetData>
  <mergeCells count="52">
    <mergeCell ref="H63:I63"/>
    <mergeCell ref="A1:K1"/>
    <mergeCell ref="A2:K2"/>
    <mergeCell ref="A35:E35"/>
    <mergeCell ref="C58:F58"/>
    <mergeCell ref="C59:F59"/>
    <mergeCell ref="A46:F46"/>
    <mergeCell ref="A48:E48"/>
    <mergeCell ref="A49:E49"/>
    <mergeCell ref="A50:E50"/>
    <mergeCell ref="A51:E51"/>
    <mergeCell ref="A42:E42"/>
    <mergeCell ref="D16:F16"/>
    <mergeCell ref="D17:F17"/>
    <mergeCell ref="D18:F18"/>
    <mergeCell ref="D19:F19"/>
    <mergeCell ref="D24:F24"/>
    <mergeCell ref="D25:F25"/>
    <mergeCell ref="A29:F29"/>
    <mergeCell ref="A31:E31"/>
    <mergeCell ref="A32:E32"/>
    <mergeCell ref="B60:F60"/>
    <mergeCell ref="B61:F61"/>
    <mergeCell ref="A52:E52"/>
    <mergeCell ref="A54:B54"/>
    <mergeCell ref="B55:F55"/>
    <mergeCell ref="B56:F56"/>
    <mergeCell ref="C57:F57"/>
    <mergeCell ref="A33:E33"/>
    <mergeCell ref="B26:F26"/>
    <mergeCell ref="B27:F27"/>
    <mergeCell ref="B15:D15"/>
    <mergeCell ref="F3:H3"/>
    <mergeCell ref="A7:F7"/>
    <mergeCell ref="A8:F8"/>
    <mergeCell ref="A9:F9"/>
    <mergeCell ref="A10:F10"/>
    <mergeCell ref="A12:F12"/>
    <mergeCell ref="A13:F13"/>
    <mergeCell ref="A14:F14"/>
    <mergeCell ref="D20:F20"/>
    <mergeCell ref="D21:F21"/>
    <mergeCell ref="D22:F22"/>
    <mergeCell ref="D23:F23"/>
    <mergeCell ref="A43:E43"/>
    <mergeCell ref="A45:E45"/>
    <mergeCell ref="A36:E36"/>
    <mergeCell ref="A37:E37"/>
    <mergeCell ref="A38:E38"/>
    <mergeCell ref="A40:E40"/>
    <mergeCell ref="A41:E41"/>
    <mergeCell ref="A39:E39"/>
  </mergeCells>
  <pageMargins left="0.49" right="0.52" top="0.74803149606299213" bottom="0.74803149606299213" header="0.31496062992125984" footer="0.31496062992125984"/>
  <pageSetup paperSize="5" orientation="landscape" horizontalDpi="4294967293" r:id="rId1"/>
  <legacyDrawing r:id="rId2"/>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C2" sqref="C2:E2"/>
    </sheetView>
  </sheetViews>
  <sheetFormatPr defaultRowHeight="15"/>
  <cols>
    <col min="1" max="1" width="3.5703125" customWidth="1"/>
    <col min="2" max="2" width="35" customWidth="1"/>
    <col min="3" max="3" width="14.85546875" customWidth="1"/>
    <col min="4" max="4" width="14.28515625" customWidth="1"/>
    <col min="5" max="5" width="14.140625" customWidth="1"/>
    <col min="6" max="7" width="11.5703125" customWidth="1"/>
    <col min="8" max="8" width="12.140625" customWidth="1"/>
  </cols>
  <sheetData>
    <row r="1" spans="1:8">
      <c r="A1" s="155" t="s">
        <v>0</v>
      </c>
      <c r="B1" s="156"/>
      <c r="C1" s="286">
        <f>'[1]Overview-Page 1'!F3</f>
        <v>0</v>
      </c>
      <c r="D1" s="286"/>
      <c r="E1" s="286"/>
      <c r="F1" s="286"/>
      <c r="G1" s="286"/>
      <c r="H1" s="157" t="s">
        <v>284</v>
      </c>
    </row>
    <row r="2" spans="1:8">
      <c r="A2" s="287" t="s">
        <v>75</v>
      </c>
      <c r="B2" s="288"/>
      <c r="C2" s="289" t="s">
        <v>315</v>
      </c>
      <c r="D2" s="289"/>
      <c r="E2" s="290"/>
      <c r="F2" s="201"/>
      <c r="G2" s="202"/>
      <c r="H2" s="30"/>
    </row>
    <row r="3" spans="1:8">
      <c r="A3" s="30"/>
      <c r="B3" s="30"/>
      <c r="C3" s="30"/>
      <c r="D3" s="30"/>
      <c r="E3" s="30"/>
      <c r="F3" s="203" t="s">
        <v>300</v>
      </c>
      <c r="G3" s="30"/>
      <c r="H3" s="30"/>
    </row>
    <row r="4" spans="1:8">
      <c r="A4" s="268" t="s">
        <v>301</v>
      </c>
      <c r="B4" s="268"/>
      <c r="C4" s="268"/>
      <c r="D4" s="268"/>
      <c r="E4" s="268"/>
      <c r="F4" s="106" t="s">
        <v>51</v>
      </c>
      <c r="G4" s="204">
        <v>0</v>
      </c>
      <c r="H4" s="30"/>
    </row>
    <row r="5" spans="1:8">
      <c r="A5" s="33"/>
      <c r="B5" s="268" t="s">
        <v>302</v>
      </c>
      <c r="C5" s="268"/>
      <c r="D5" s="268"/>
      <c r="E5" s="268"/>
      <c r="F5" s="106" t="s">
        <v>51</v>
      </c>
      <c r="G5" s="204">
        <v>0</v>
      </c>
      <c r="H5" s="30"/>
    </row>
    <row r="6" spans="1:8">
      <c r="A6" s="33"/>
      <c r="B6" s="268" t="s">
        <v>52</v>
      </c>
      <c r="C6" s="268"/>
      <c r="D6" s="268"/>
      <c r="E6" s="268"/>
      <c r="F6" s="106" t="s">
        <v>51</v>
      </c>
      <c r="G6" s="204">
        <v>0</v>
      </c>
      <c r="H6" s="30"/>
    </row>
    <row r="7" spans="1:8">
      <c r="A7" s="33"/>
      <c r="B7" s="268" t="s">
        <v>303</v>
      </c>
      <c r="C7" s="268"/>
      <c r="D7" s="268"/>
      <c r="E7" s="268"/>
      <c r="F7" s="198" t="s">
        <v>304</v>
      </c>
      <c r="G7" s="204">
        <v>0</v>
      </c>
      <c r="H7" s="30"/>
    </row>
    <row r="8" spans="1:8">
      <c r="A8" s="268" t="s">
        <v>305</v>
      </c>
      <c r="B8" s="268"/>
      <c r="C8" s="268"/>
      <c r="D8" s="268"/>
      <c r="E8" s="268"/>
      <c r="F8" s="33"/>
      <c r="G8" s="205">
        <f>SUM(G4-G5)+G6+G7</f>
        <v>0</v>
      </c>
      <c r="H8" s="30"/>
    </row>
    <row r="9" spans="1:8">
      <c r="A9" s="30"/>
      <c r="B9" s="30"/>
      <c r="C9" s="30"/>
      <c r="D9" s="30"/>
      <c r="E9" s="30"/>
      <c r="F9" s="30"/>
      <c r="G9" s="30"/>
      <c r="H9" s="30"/>
    </row>
    <row r="10" spans="1:8">
      <c r="A10" s="30"/>
      <c r="B10" s="30"/>
    </row>
    <row r="11" spans="1:8">
      <c r="A11" s="30" t="s">
        <v>306</v>
      </c>
      <c r="B11" s="30"/>
      <c r="C11" s="158">
        <f>E11-2</f>
        <v>-2</v>
      </c>
      <c r="D11" s="158">
        <f>E11-1</f>
        <v>-1</v>
      </c>
      <c r="E11" s="159">
        <f>F2</f>
        <v>0</v>
      </c>
      <c r="F11" s="158">
        <f>E11+1</f>
        <v>1</v>
      </c>
      <c r="G11" s="158">
        <f>E11+2</f>
        <v>2</v>
      </c>
      <c r="H11" s="158">
        <f>E11+3</f>
        <v>3</v>
      </c>
    </row>
    <row r="12" spans="1:8">
      <c r="A12" s="206"/>
      <c r="B12" s="282" t="s">
        <v>41</v>
      </c>
      <c r="C12" s="283"/>
      <c r="D12" s="207"/>
      <c r="E12" s="207"/>
      <c r="F12" s="207"/>
      <c r="G12" s="207"/>
      <c r="H12" s="207"/>
    </row>
    <row r="13" spans="1:8">
      <c r="A13" s="208"/>
      <c r="B13" s="209" t="s">
        <v>42</v>
      </c>
      <c r="C13" s="210"/>
      <c r="D13" s="210"/>
      <c r="E13" s="210"/>
      <c r="F13" s="210">
        <v>0</v>
      </c>
      <c r="G13" s="210">
        <v>0</v>
      </c>
      <c r="H13" s="210">
        <v>0</v>
      </c>
    </row>
    <row r="14" spans="1:8" s="129" customFormat="1">
      <c r="A14" s="211"/>
      <c r="B14" s="209" t="s">
        <v>43</v>
      </c>
      <c r="C14" s="210"/>
      <c r="D14" s="210"/>
      <c r="E14" s="210"/>
      <c r="F14" s="210"/>
      <c r="G14" s="210"/>
      <c r="H14" s="210"/>
    </row>
    <row r="15" spans="1:8">
      <c r="A15" s="30"/>
      <c r="B15" s="212" t="s">
        <v>44</v>
      </c>
      <c r="C15" s="213">
        <f t="shared" ref="C15:H15" si="0">C13+C14</f>
        <v>0</v>
      </c>
      <c r="D15" s="213">
        <f t="shared" si="0"/>
        <v>0</v>
      </c>
      <c r="E15" s="213">
        <f t="shared" si="0"/>
        <v>0</v>
      </c>
      <c r="F15" s="213">
        <f t="shared" si="0"/>
        <v>0</v>
      </c>
      <c r="G15" s="213">
        <f t="shared" si="0"/>
        <v>0</v>
      </c>
      <c r="H15" s="213">
        <f t="shared" si="0"/>
        <v>0</v>
      </c>
    </row>
    <row r="16" spans="1:8">
      <c r="A16" s="214"/>
      <c r="B16" s="215"/>
      <c r="C16" s="207"/>
      <c r="D16" s="207"/>
      <c r="E16" s="207"/>
      <c r="F16" s="207"/>
      <c r="G16" s="207"/>
      <c r="H16" s="207"/>
    </row>
    <row r="17" spans="1:8">
      <c r="A17" s="206"/>
      <c r="B17" s="282" t="s">
        <v>46</v>
      </c>
      <c r="C17" s="282"/>
      <c r="D17" s="216">
        <f>SUM(D11)</f>
        <v>-1</v>
      </c>
      <c r="E17" s="216">
        <f>SUM(E11)</f>
        <v>0</v>
      </c>
      <c r="F17" s="216">
        <f>SUM(F11)</f>
        <v>1</v>
      </c>
      <c r="G17" s="216">
        <f>SUM(G11)</f>
        <v>2</v>
      </c>
      <c r="H17" s="216">
        <f>SUM(H11)</f>
        <v>3</v>
      </c>
    </row>
    <row r="18" spans="1:8">
      <c r="A18" s="208"/>
      <c r="B18" s="209" t="s">
        <v>42</v>
      </c>
      <c r="C18" s="210"/>
      <c r="D18" s="210"/>
      <c r="E18" s="210"/>
      <c r="F18" s="210">
        <v>0</v>
      </c>
      <c r="G18" s="210">
        <v>0</v>
      </c>
      <c r="H18" s="210">
        <v>0</v>
      </c>
    </row>
    <row r="19" spans="1:8">
      <c r="A19" s="211"/>
      <c r="B19" s="209" t="s">
        <v>43</v>
      </c>
      <c r="C19" s="210"/>
      <c r="D19" s="210"/>
      <c r="E19" s="210"/>
      <c r="F19" s="210"/>
      <c r="G19" s="210"/>
      <c r="H19" s="210"/>
    </row>
    <row r="20" spans="1:8">
      <c r="A20" s="30"/>
      <c r="B20" s="212" t="s">
        <v>44</v>
      </c>
      <c r="C20" s="217">
        <f t="shared" ref="C20:H20" si="1">C18+C19</f>
        <v>0</v>
      </c>
      <c r="D20" s="217">
        <f t="shared" si="1"/>
        <v>0</v>
      </c>
      <c r="E20" s="217">
        <f t="shared" si="1"/>
        <v>0</v>
      </c>
      <c r="F20" s="217">
        <f t="shared" si="1"/>
        <v>0</v>
      </c>
      <c r="G20" s="217">
        <f t="shared" si="1"/>
        <v>0</v>
      </c>
      <c r="H20" s="217">
        <f t="shared" si="1"/>
        <v>0</v>
      </c>
    </row>
    <row r="21" spans="1:8">
      <c r="A21" s="208"/>
      <c r="B21" s="218"/>
      <c r="C21" s="207"/>
      <c r="D21" s="207"/>
      <c r="E21" s="207"/>
      <c r="F21" s="207"/>
      <c r="G21" s="207"/>
      <c r="H21" s="207"/>
    </row>
    <row r="22" spans="1:8">
      <c r="A22" s="206"/>
      <c r="B22" s="219" t="s">
        <v>53</v>
      </c>
      <c r="C22" s="220"/>
      <c r="D22" s="221">
        <f>SUM(D11)</f>
        <v>-1</v>
      </c>
      <c r="E22" s="221">
        <f>SUM(E11)</f>
        <v>0</v>
      </c>
      <c r="F22" s="221">
        <f>SUM(F11)</f>
        <v>1</v>
      </c>
      <c r="G22" s="221">
        <f>SUM(G11)</f>
        <v>2</v>
      </c>
      <c r="H22" s="221">
        <f>SUM(H11)</f>
        <v>3</v>
      </c>
    </row>
    <row r="23" spans="1:8">
      <c r="A23" s="222"/>
      <c r="B23" s="223" t="s">
        <v>307</v>
      </c>
      <c r="C23" s="224"/>
      <c r="D23" s="225">
        <f>'Financial Projections-Page 3'!D15+'Financial Projections-Page 3'!D47+'Financial Projections-Page 3'!D81</f>
        <v>0</v>
      </c>
      <c r="E23" s="225">
        <f>'Financial Projections-Page 3'!E15+'Financial Projections-Page 3'!E47+'Financial Projections-Page 3'!E81</f>
        <v>0</v>
      </c>
      <c r="F23" s="225">
        <f>'Financial Projections-Page 3'!F15+'Financial Projections-Page 3'!F47+'Financial Projections-Page 3'!F81</f>
        <v>0</v>
      </c>
      <c r="G23" s="225">
        <f>'Financial Projections-Page 3'!G15+'Financial Projections-Page 3'!G47+'Financial Projections-Page 3'!G81</f>
        <v>0</v>
      </c>
      <c r="H23" s="225">
        <f>'Financial Projections-Page 3'!H15+'Financial Projections-Page 3'!H47+'Financial Projections-Page 3'!H81</f>
        <v>0</v>
      </c>
    </row>
    <row r="24" spans="1:8">
      <c r="A24" s="222"/>
      <c r="B24" s="223" t="s">
        <v>48</v>
      </c>
      <c r="C24" s="224"/>
      <c r="D24" s="226">
        <f>D23*0.2</f>
        <v>0</v>
      </c>
      <c r="E24" s="226">
        <f t="shared" ref="E24:H24" si="2">E23*0.2</f>
        <v>0</v>
      </c>
      <c r="F24" s="226">
        <f t="shared" si="2"/>
        <v>0</v>
      </c>
      <c r="G24" s="226">
        <f t="shared" si="2"/>
        <v>0</v>
      </c>
      <c r="H24" s="226">
        <f t="shared" si="2"/>
        <v>0</v>
      </c>
    </row>
    <row r="25" spans="1:8">
      <c r="A25" s="222"/>
      <c r="B25" s="223" t="s">
        <v>308</v>
      </c>
      <c r="C25" s="224"/>
      <c r="D25" s="227">
        <f>G8</f>
        <v>0</v>
      </c>
      <c r="E25" s="227">
        <f>D25+'Financial Projections-Page 3'!E31+'Financial Projections-Page 3'!E41+'Financial Projections-Page 3'!E54+'Financial Projections-Page 3'!E55+'Financial Projections-Page 3'!E75+'Financial Projections-Page 3'!E87</f>
        <v>0</v>
      </c>
      <c r="F25" s="227">
        <f>E25+'Financial Projections-Page 3'!F31+'Financial Projections-Page 3'!F41+'Financial Projections-Page 3'!F54+'Financial Projections-Page 3'!F55+'Financial Projections-Page 3'!F75+'Financial Projections-Page 3'!F87</f>
        <v>0</v>
      </c>
      <c r="G25" s="227">
        <f>F25+'Financial Projections-Page 3'!G31+'Financial Projections-Page 3'!G41+'Financial Projections-Page 3'!G54+'Financial Projections-Page 3'!G55+'Financial Projections-Page 3'!G75+'Financial Projections-Page 3'!G87</f>
        <v>0</v>
      </c>
      <c r="H25" s="227">
        <f>G25+'Financial Projections-Page 3'!H31+'Financial Projections-Page 3'!H41+'Financial Projections-Page 3'!H54+'Financial Projections-Page 3'!H55+'Financial Projections-Page 3'!H75+'Financial Projections-Page 3'!H87</f>
        <v>0</v>
      </c>
    </row>
    <row r="26" spans="1:8">
      <c r="A26" s="222"/>
      <c r="B26" s="284" t="s">
        <v>309</v>
      </c>
      <c r="C26" s="285"/>
      <c r="D26" s="228" t="str">
        <f>IF(D25&gt;D24,"Compliant","Non-Compliant")</f>
        <v>Non-Compliant</v>
      </c>
      <c r="E26" s="228" t="str">
        <f t="shared" ref="E26:H26" si="3">IF(E25&gt;E24,"Compliant","Non-Compliant")</f>
        <v>Non-Compliant</v>
      </c>
      <c r="F26" s="228" t="str">
        <f t="shared" si="3"/>
        <v>Non-Compliant</v>
      </c>
      <c r="G26" s="228" t="str">
        <f t="shared" si="3"/>
        <v>Non-Compliant</v>
      </c>
      <c r="H26" s="228" t="str">
        <f t="shared" si="3"/>
        <v>Non-Compliant</v>
      </c>
    </row>
    <row r="31" spans="1:8">
      <c r="F31" s="276" t="s">
        <v>314</v>
      </c>
      <c r="G31" s="276"/>
    </row>
  </sheetData>
  <mergeCells count="13">
    <mergeCell ref="F31:G31"/>
    <mergeCell ref="B12:C12"/>
    <mergeCell ref="B17:C17"/>
    <mergeCell ref="B26:C26"/>
    <mergeCell ref="C1:E1"/>
    <mergeCell ref="F1:G1"/>
    <mergeCell ref="A2:B2"/>
    <mergeCell ref="A4:E4"/>
    <mergeCell ref="B5:E5"/>
    <mergeCell ref="B6:E6"/>
    <mergeCell ref="B7:E7"/>
    <mergeCell ref="A8:E8"/>
    <mergeCell ref="C2:E2"/>
  </mergeCells>
  <conditionalFormatting sqref="F2">
    <cfRule type="containsBlanks" dxfId="8" priority="8">
      <formula>LEN(TRIM(F2))=0</formula>
    </cfRule>
    <cfRule type="containsBlanks" dxfId="7" priority="9">
      <formula>LEN(TRIM(F2))=0</formula>
    </cfRule>
    <cfRule type="containsBlanks" dxfId="6" priority="10">
      <formula>LEN(TRIM(F2))=0</formula>
    </cfRule>
  </conditionalFormatting>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r:id="rId1"/>
</worksheet>
</file>

<file path=xl/worksheets/sheet4.xml><?xml version="1.0" encoding="utf-8"?>
<worksheet xmlns="http://schemas.openxmlformats.org/spreadsheetml/2006/main" xmlns:r="http://schemas.openxmlformats.org/officeDocument/2006/relationships">
  <dimension ref="A1:J112"/>
  <sheetViews>
    <sheetView tabSelected="1" topLeftCell="A6" workbookViewId="0">
      <selection activeCell="G13" sqref="G13:H13"/>
    </sheetView>
  </sheetViews>
  <sheetFormatPr defaultRowHeight="15"/>
  <cols>
    <col min="1" max="1" width="5.28515625" customWidth="1"/>
    <col min="2" max="2" width="39.42578125" customWidth="1"/>
    <col min="3" max="4" width="10.7109375" style="20" customWidth="1"/>
    <col min="5" max="5" width="11" style="20" customWidth="1"/>
    <col min="6" max="6" width="10.7109375" style="20" customWidth="1"/>
    <col min="7" max="7" width="11.5703125" style="20" customWidth="1"/>
    <col min="8" max="8" width="10.7109375" style="20" customWidth="1"/>
    <col min="9" max="9" width="7.28515625" customWidth="1"/>
  </cols>
  <sheetData>
    <row r="1" spans="1:10">
      <c r="A1" s="160" t="s">
        <v>63</v>
      </c>
      <c r="B1" s="160"/>
      <c r="C1" s="161"/>
      <c r="D1" s="161"/>
      <c r="E1" s="161"/>
      <c r="F1" s="157"/>
      <c r="G1" s="161"/>
      <c r="H1" s="162" t="s">
        <v>285</v>
      </c>
    </row>
    <row r="2" spans="1:10">
      <c r="A2" s="195" t="s">
        <v>0</v>
      </c>
      <c r="B2" s="1"/>
      <c r="C2" s="1"/>
      <c r="D2" s="298">
        <f>'[2]Overview-Page 1'!F3</f>
        <v>0</v>
      </c>
      <c r="E2" s="298"/>
      <c r="F2" s="298"/>
      <c r="G2" s="298"/>
      <c r="H2" s="298"/>
    </row>
    <row r="3" spans="1:10">
      <c r="A3" s="2" t="s">
        <v>1</v>
      </c>
      <c r="B3" s="3"/>
      <c r="C3" s="11"/>
      <c r="D3" s="11"/>
      <c r="E3" s="11"/>
      <c r="F3" s="11"/>
      <c r="G3" s="11"/>
      <c r="H3" s="11"/>
    </row>
    <row r="4" spans="1:10" ht="15.75" thickBot="1">
      <c r="A4" s="5" t="s">
        <v>50</v>
      </c>
      <c r="B4" s="6"/>
      <c r="C4" s="12"/>
      <c r="D4" s="12"/>
      <c r="E4" s="13" t="s">
        <v>76</v>
      </c>
      <c r="F4" s="13"/>
      <c r="G4" s="13"/>
      <c r="H4" s="13"/>
    </row>
    <row r="5" spans="1:10" ht="15.75" thickTop="1">
      <c r="A5" s="7" t="s">
        <v>56</v>
      </c>
      <c r="B5" s="21"/>
      <c r="C5" s="21"/>
      <c r="D5" s="22"/>
      <c r="E5" s="22"/>
      <c r="F5" s="22"/>
      <c r="G5" s="26"/>
      <c r="H5" s="14"/>
    </row>
    <row r="6" spans="1:10">
      <c r="A6" s="9"/>
      <c r="B6" s="9"/>
      <c r="C6" s="16" t="s">
        <v>61</v>
      </c>
      <c r="D6" s="16" t="s">
        <v>62</v>
      </c>
      <c r="E6" s="16" t="s">
        <v>2</v>
      </c>
      <c r="F6" s="299" t="s">
        <v>57</v>
      </c>
      <c r="G6" s="300"/>
      <c r="H6" s="300"/>
    </row>
    <row r="7" spans="1:10">
      <c r="A7" s="9"/>
      <c r="B7" s="9"/>
      <c r="C7" s="17" t="s">
        <v>3</v>
      </c>
      <c r="D7" s="17" t="s">
        <v>3</v>
      </c>
      <c r="E7" s="17" t="s">
        <v>4</v>
      </c>
      <c r="F7" s="18" t="s">
        <v>58</v>
      </c>
      <c r="G7" s="18" t="s">
        <v>59</v>
      </c>
      <c r="H7" s="18" t="s">
        <v>60</v>
      </c>
      <c r="I7" s="27"/>
    </row>
    <row r="8" spans="1:10">
      <c r="A8" s="9" t="s">
        <v>165</v>
      </c>
      <c r="C8" s="229">
        <f>'WCS- Page 2'!C11</f>
        <v>-2</v>
      </c>
      <c r="D8" s="229">
        <f>'WCS- Page 2'!D11</f>
        <v>-1</v>
      </c>
      <c r="E8" s="229">
        <f>'WCS- Page 2'!E11</f>
        <v>0</v>
      </c>
      <c r="F8" s="229">
        <f>'WCS- Page 2'!F11</f>
        <v>1</v>
      </c>
      <c r="G8" s="229">
        <f>'WCS- Page 2'!G11</f>
        <v>2</v>
      </c>
      <c r="H8" s="229">
        <f>'WCS- Page 2'!H11</f>
        <v>3</v>
      </c>
    </row>
    <row r="9" spans="1:10" ht="17.25">
      <c r="A9" s="4"/>
      <c r="C9" s="28" t="s">
        <v>139</v>
      </c>
      <c r="D9" s="28" t="s">
        <v>45</v>
      </c>
      <c r="E9" s="116"/>
      <c r="F9" s="116"/>
      <c r="G9" s="116"/>
      <c r="H9" s="116"/>
    </row>
    <row r="10" spans="1:10">
      <c r="A10" s="295" t="s">
        <v>153</v>
      </c>
      <c r="B10" s="292"/>
      <c r="C10" s="14"/>
      <c r="D10" s="14"/>
      <c r="E10" s="14"/>
      <c r="F10" s="19"/>
      <c r="G10" s="14"/>
      <c r="H10" s="14"/>
    </row>
    <row r="11" spans="1:10">
      <c r="A11" s="301" t="s">
        <v>6</v>
      </c>
      <c r="B11" s="292"/>
      <c r="C11" s="131"/>
      <c r="D11" s="131"/>
      <c r="E11" s="131"/>
      <c r="F11" s="131"/>
      <c r="G11" s="130">
        <f>F11*(G$5)+F11</f>
        <v>0</v>
      </c>
      <c r="H11" s="130">
        <f>G11*(G$5)+G11</f>
        <v>0</v>
      </c>
    </row>
    <row r="12" spans="1:10">
      <c r="A12" s="301" t="s">
        <v>7</v>
      </c>
      <c r="B12" s="292"/>
      <c r="C12" s="131"/>
      <c r="D12" s="131"/>
      <c r="E12" s="131"/>
      <c r="F12" s="131"/>
      <c r="G12" s="130">
        <f>F12*(G$5)+F12</f>
        <v>0</v>
      </c>
      <c r="H12" s="130">
        <f>G12*(G$5)+G12</f>
        <v>0</v>
      </c>
    </row>
    <row r="13" spans="1:10">
      <c r="A13" s="301" t="s">
        <v>54</v>
      </c>
      <c r="B13" s="292"/>
      <c r="C13" s="132"/>
      <c r="D13" s="132"/>
      <c r="E13" s="132"/>
      <c r="F13" s="130">
        <f>IF('WCS- Page 2'!D24&lt;0,'WCS- Page 2'!D25,'WCS- Page 2'!D23*0.01)</f>
        <v>0</v>
      </c>
      <c r="G13" s="130">
        <f>IF('WCS- Page 2'!E24&lt;0,'WCS- Page 2'!E25,'WCS- Page 2'!E23*0.01)</f>
        <v>0</v>
      </c>
      <c r="H13" s="130">
        <f>IF('WCS- Page 2'!F24&lt;0,'WCS- Page 2'!F25,'WCS- Page 2'!F23*0.01)</f>
        <v>0</v>
      </c>
    </row>
    <row r="14" spans="1:10">
      <c r="A14" s="301" t="s">
        <v>8</v>
      </c>
      <c r="B14" s="292"/>
      <c r="C14" s="132"/>
      <c r="D14" s="132"/>
      <c r="E14" s="132"/>
      <c r="F14" s="131"/>
      <c r="G14" s="131"/>
      <c r="H14" s="131"/>
    </row>
    <row r="15" spans="1:10">
      <c r="A15" s="295" t="s">
        <v>297</v>
      </c>
      <c r="B15" s="292"/>
      <c r="C15" s="130">
        <f t="shared" ref="C15:E15" si="0">SUM(C11:C12)</f>
        <v>0</v>
      </c>
      <c r="D15" s="130">
        <f t="shared" si="0"/>
        <v>0</v>
      </c>
      <c r="E15" s="130">
        <f t="shared" si="0"/>
        <v>0</v>
      </c>
      <c r="F15" s="130">
        <f>SUM(F11:F14)</f>
        <v>0</v>
      </c>
      <c r="G15" s="130">
        <f t="shared" ref="G15:H15" si="1">SUM(G11:G14)</f>
        <v>0</v>
      </c>
      <c r="H15" s="130">
        <f t="shared" si="1"/>
        <v>0</v>
      </c>
      <c r="J15">
        <v>5</v>
      </c>
    </row>
    <row r="16" spans="1:10">
      <c r="A16" s="291" t="s">
        <v>9</v>
      </c>
      <c r="B16" s="292"/>
      <c r="C16" s="130"/>
      <c r="D16" s="130"/>
      <c r="E16" s="130"/>
      <c r="F16" s="130"/>
      <c r="G16" s="130"/>
      <c r="H16" s="130"/>
    </row>
    <row r="17" spans="1:10">
      <c r="A17" s="301" t="s">
        <v>66</v>
      </c>
      <c r="B17" s="292"/>
      <c r="C17" s="133"/>
      <c r="D17" s="133"/>
      <c r="E17" s="133"/>
      <c r="F17" s="137"/>
      <c r="G17" s="132">
        <f>F17*(G$5/100)+F17</f>
        <v>0</v>
      </c>
      <c r="H17" s="132">
        <f>G17*(G$5/100)+G17</f>
        <v>0</v>
      </c>
    </row>
    <row r="18" spans="1:10">
      <c r="A18" s="301" t="s">
        <v>10</v>
      </c>
      <c r="B18" s="292"/>
      <c r="C18" s="133"/>
      <c r="D18" s="133"/>
      <c r="E18" s="133"/>
      <c r="F18" s="133"/>
      <c r="G18" s="131"/>
      <c r="H18" s="131"/>
    </row>
    <row r="19" spans="1:10">
      <c r="A19" s="301" t="s">
        <v>11</v>
      </c>
      <c r="B19" s="292"/>
      <c r="C19" s="133"/>
      <c r="D19" s="133"/>
      <c r="E19" s="133"/>
      <c r="F19" s="133"/>
      <c r="G19" s="133"/>
      <c r="H19" s="133"/>
    </row>
    <row r="20" spans="1:10">
      <c r="A20" s="295" t="s">
        <v>12</v>
      </c>
      <c r="B20" s="292"/>
      <c r="C20" s="130">
        <f t="shared" ref="C20:H20" si="2">SUM(C17:C19)</f>
        <v>0</v>
      </c>
      <c r="D20" s="130">
        <f t="shared" si="2"/>
        <v>0</v>
      </c>
      <c r="E20" s="130">
        <f t="shared" si="2"/>
        <v>0</v>
      </c>
      <c r="F20" s="130">
        <f t="shared" si="2"/>
        <v>0</v>
      </c>
      <c r="G20" s="130">
        <f t="shared" si="2"/>
        <v>0</v>
      </c>
      <c r="H20" s="130">
        <f t="shared" si="2"/>
        <v>0</v>
      </c>
      <c r="J20" s="129"/>
    </row>
    <row r="21" spans="1:10">
      <c r="A21" s="293" t="s">
        <v>333</v>
      </c>
      <c r="B21" s="294"/>
      <c r="C21" s="137"/>
      <c r="D21" s="137"/>
      <c r="E21" s="137"/>
      <c r="F21" s="199">
        <f t="shared" ref="F21:H21" si="3">F15-F20</f>
        <v>0</v>
      </c>
      <c r="G21" s="199">
        <f t="shared" si="3"/>
        <v>0</v>
      </c>
      <c r="H21" s="199">
        <f t="shared" si="3"/>
        <v>0</v>
      </c>
      <c r="J21" s="129"/>
    </row>
    <row r="22" spans="1:10">
      <c r="A22" s="10"/>
      <c r="B22" s="8"/>
      <c r="C22" s="24"/>
      <c r="D22" s="24"/>
      <c r="E22" s="24"/>
      <c r="F22" s="24"/>
      <c r="G22" s="24"/>
      <c r="H22" s="24"/>
      <c r="J22" s="129"/>
    </row>
    <row r="23" spans="1:10">
      <c r="A23" s="295" t="s">
        <v>13</v>
      </c>
      <c r="B23" s="292"/>
      <c r="C23" s="23"/>
      <c r="D23" s="23"/>
      <c r="E23" s="23"/>
      <c r="F23" s="23"/>
      <c r="G23" s="23"/>
      <c r="H23" s="23"/>
      <c r="J23" s="129"/>
    </row>
    <row r="24" spans="1:10">
      <c r="A24" s="291" t="s">
        <v>5</v>
      </c>
      <c r="B24" s="292"/>
      <c r="C24" s="130"/>
      <c r="D24" s="130"/>
      <c r="E24" s="130"/>
      <c r="F24" s="130"/>
      <c r="G24" s="130"/>
      <c r="H24" s="130"/>
      <c r="J24" s="129"/>
    </row>
    <row r="25" spans="1:10">
      <c r="A25" s="291" t="s">
        <v>200</v>
      </c>
      <c r="B25" s="292"/>
      <c r="C25" s="130"/>
      <c r="D25" s="130"/>
      <c r="E25" s="130"/>
      <c r="F25" s="130"/>
      <c r="G25" s="130"/>
      <c r="H25" s="130"/>
      <c r="J25" s="129"/>
    </row>
    <row r="26" spans="1:10">
      <c r="A26" s="301" t="s">
        <v>14</v>
      </c>
      <c r="B26" s="292"/>
      <c r="C26" s="131"/>
      <c r="D26" s="131"/>
      <c r="E26" s="131"/>
      <c r="F26" s="131"/>
      <c r="G26" s="130">
        <f t="shared" ref="G26:G40" si="4">F26*(G$5)+F26</f>
        <v>0</v>
      </c>
      <c r="H26" s="130">
        <f t="shared" ref="H26:H40" si="5">G26*(G$5)+G26</f>
        <v>0</v>
      </c>
      <c r="J26" s="129"/>
    </row>
    <row r="27" spans="1:10">
      <c r="A27" s="301" t="s">
        <v>15</v>
      </c>
      <c r="B27" s="292"/>
      <c r="C27" s="131"/>
      <c r="D27" s="131"/>
      <c r="E27" s="131"/>
      <c r="F27" s="131"/>
      <c r="G27" s="130">
        <f t="shared" si="4"/>
        <v>0</v>
      </c>
      <c r="H27" s="130">
        <f t="shared" si="5"/>
        <v>0</v>
      </c>
      <c r="J27" s="129"/>
    </row>
    <row r="28" spans="1:10">
      <c r="A28" s="301" t="s">
        <v>16</v>
      </c>
      <c r="B28" s="292"/>
      <c r="C28" s="131"/>
      <c r="D28" s="131"/>
      <c r="E28" s="131"/>
      <c r="F28" s="131"/>
      <c r="G28" s="130">
        <f t="shared" si="4"/>
        <v>0</v>
      </c>
      <c r="H28" s="130">
        <f t="shared" si="5"/>
        <v>0</v>
      </c>
      <c r="J28" s="129"/>
    </row>
    <row r="29" spans="1:10">
      <c r="A29" s="301" t="s">
        <v>17</v>
      </c>
      <c r="B29" s="292"/>
      <c r="C29" s="131"/>
      <c r="D29" s="131"/>
      <c r="E29" s="131"/>
      <c r="F29" s="131"/>
      <c r="G29" s="130">
        <f t="shared" si="4"/>
        <v>0</v>
      </c>
      <c r="H29" s="130">
        <f t="shared" si="5"/>
        <v>0</v>
      </c>
      <c r="J29" s="129"/>
    </row>
    <row r="30" spans="1:10">
      <c r="A30" s="301" t="s">
        <v>19</v>
      </c>
      <c r="B30" s="292"/>
      <c r="C30" s="131"/>
      <c r="D30" s="131"/>
      <c r="E30" s="131"/>
      <c r="F30" s="131"/>
      <c r="G30" s="130">
        <f>F30*(G$5)+F30</f>
        <v>0</v>
      </c>
      <c r="H30" s="130">
        <f>G30*(G$5)+G30</f>
        <v>0</v>
      </c>
      <c r="J30" s="129"/>
    </row>
    <row r="31" spans="1:10">
      <c r="A31" s="301" t="s">
        <v>21</v>
      </c>
      <c r="B31" s="292"/>
      <c r="C31" s="131"/>
      <c r="D31" s="131"/>
      <c r="E31" s="131"/>
      <c r="F31" s="131"/>
      <c r="G31" s="131"/>
      <c r="H31" s="131"/>
      <c r="I31" s="23"/>
      <c r="J31" s="129"/>
    </row>
    <row r="32" spans="1:10">
      <c r="A32" s="301" t="s">
        <v>22</v>
      </c>
      <c r="B32" s="292"/>
      <c r="C32" s="131"/>
      <c r="D32" s="131"/>
      <c r="E32" s="131"/>
      <c r="F32" s="131"/>
      <c r="G32" s="131"/>
      <c r="H32" s="131"/>
      <c r="J32" s="129"/>
    </row>
    <row r="33" spans="1:10">
      <c r="A33" s="301" t="s">
        <v>23</v>
      </c>
      <c r="B33" s="292"/>
      <c r="C33" s="132"/>
      <c r="D33" s="132"/>
      <c r="E33" s="132"/>
      <c r="F33" s="131"/>
      <c r="G33" s="131"/>
      <c r="H33" s="131"/>
      <c r="J33" s="129"/>
    </row>
    <row r="34" spans="1:10">
      <c r="A34" s="301" t="s">
        <v>67</v>
      </c>
      <c r="B34" s="292"/>
      <c r="C34" s="131"/>
      <c r="D34" s="131"/>
      <c r="E34" s="131"/>
      <c r="F34" s="131"/>
      <c r="G34" s="130">
        <f>F34*(G$5)+F34</f>
        <v>0</v>
      </c>
      <c r="H34" s="130">
        <f>G34*(G$5)+G34</f>
        <v>0</v>
      </c>
      <c r="J34" s="129"/>
    </row>
    <row r="35" spans="1:10">
      <c r="A35" s="301" t="s">
        <v>68</v>
      </c>
      <c r="B35" s="292"/>
      <c r="C35" s="132"/>
      <c r="D35" s="132"/>
      <c r="E35" s="132"/>
      <c r="F35" s="130">
        <f>0.1*(F26+F27+F28+F29+F30+F34)</f>
        <v>0</v>
      </c>
      <c r="G35" s="130">
        <f t="shared" ref="G35:H35" si="6">0.1*(G26+G27+G28+G29+G30+G34)</f>
        <v>0</v>
      </c>
      <c r="H35" s="130">
        <f t="shared" si="6"/>
        <v>0</v>
      </c>
      <c r="J35" s="129"/>
    </row>
    <row r="36" spans="1:10">
      <c r="A36" s="136"/>
      <c r="B36" s="128" t="s">
        <v>202</v>
      </c>
      <c r="C36" s="130">
        <f>SUM(C26:C35)</f>
        <v>0</v>
      </c>
      <c r="D36" s="130">
        <f t="shared" ref="D36:H36" si="7">SUM(D26:D35)</f>
        <v>0</v>
      </c>
      <c r="E36" s="130">
        <f t="shared" si="7"/>
        <v>0</v>
      </c>
      <c r="F36" s="130">
        <f t="shared" si="7"/>
        <v>0</v>
      </c>
      <c r="G36" s="130">
        <f t="shared" si="7"/>
        <v>0</v>
      </c>
      <c r="H36" s="130">
        <f t="shared" si="7"/>
        <v>0</v>
      </c>
      <c r="J36" s="129"/>
    </row>
    <row r="37" spans="1:10">
      <c r="A37" s="291" t="s">
        <v>201</v>
      </c>
      <c r="B37" s="292"/>
      <c r="C37" s="130"/>
      <c r="D37" s="130"/>
      <c r="E37" s="130"/>
      <c r="F37" s="130"/>
      <c r="G37" s="130"/>
      <c r="H37" s="130"/>
      <c r="J37" s="129"/>
    </row>
    <row r="38" spans="1:10">
      <c r="A38" s="301" t="s">
        <v>14</v>
      </c>
      <c r="B38" s="292"/>
      <c r="C38" s="131"/>
      <c r="D38" s="131"/>
      <c r="E38" s="131"/>
      <c r="F38" s="131"/>
      <c r="G38" s="130">
        <f t="shared" ref="G38" si="8">F38*(G$5)+F38</f>
        <v>0</v>
      </c>
      <c r="H38" s="130">
        <f t="shared" ref="H38" si="9">G38*(G$5)+G38</f>
        <v>0</v>
      </c>
      <c r="J38" s="129"/>
    </row>
    <row r="39" spans="1:10">
      <c r="A39" s="301" t="s">
        <v>18</v>
      </c>
      <c r="B39" s="292"/>
      <c r="C39" s="131"/>
      <c r="D39" s="131"/>
      <c r="E39" s="131"/>
      <c r="F39" s="131"/>
      <c r="G39" s="130">
        <f t="shared" si="4"/>
        <v>0</v>
      </c>
      <c r="H39" s="130">
        <f t="shared" si="5"/>
        <v>0</v>
      </c>
      <c r="J39" s="129"/>
    </row>
    <row r="40" spans="1:10">
      <c r="A40" s="301" t="s">
        <v>20</v>
      </c>
      <c r="B40" s="292"/>
      <c r="C40" s="131"/>
      <c r="D40" s="131"/>
      <c r="E40" s="131"/>
      <c r="F40" s="131"/>
      <c r="G40" s="130">
        <f t="shared" si="4"/>
        <v>0</v>
      </c>
      <c r="H40" s="130">
        <f t="shared" si="5"/>
        <v>0</v>
      </c>
      <c r="J40" s="129"/>
    </row>
    <row r="41" spans="1:10">
      <c r="A41" s="301" t="s">
        <v>21</v>
      </c>
      <c r="B41" s="292"/>
      <c r="C41" s="131"/>
      <c r="D41" s="131"/>
      <c r="E41" s="131"/>
      <c r="F41" s="131"/>
      <c r="G41" s="131"/>
      <c r="H41" s="131"/>
      <c r="I41" s="23"/>
      <c r="J41" s="129"/>
    </row>
    <row r="42" spans="1:10">
      <c r="A42" s="301" t="s">
        <v>22</v>
      </c>
      <c r="B42" s="292"/>
      <c r="C42" s="131"/>
      <c r="D42" s="131"/>
      <c r="E42" s="131"/>
      <c r="F42" s="131"/>
      <c r="G42" s="131"/>
      <c r="H42" s="131"/>
      <c r="J42" s="129"/>
    </row>
    <row r="43" spans="1:10">
      <c r="A43" s="301" t="s">
        <v>23</v>
      </c>
      <c r="B43" s="292"/>
      <c r="C43" s="132"/>
      <c r="D43" s="132"/>
      <c r="E43" s="132"/>
      <c r="F43" s="131"/>
      <c r="G43" s="131"/>
      <c r="H43" s="131"/>
      <c r="J43" s="129"/>
    </row>
    <row r="44" spans="1:10">
      <c r="A44" s="301" t="s">
        <v>67</v>
      </c>
      <c r="B44" s="292"/>
      <c r="C44" s="131"/>
      <c r="D44" s="131"/>
      <c r="E44" s="131"/>
      <c r="F44" s="131"/>
      <c r="G44" s="130">
        <f>F44*(G$5)+F44</f>
        <v>0</v>
      </c>
      <c r="H44" s="130">
        <f>G44*(G$5)+G44</f>
        <v>0</v>
      </c>
      <c r="J44" s="129"/>
    </row>
    <row r="45" spans="1:10">
      <c r="A45" s="301" t="s">
        <v>68</v>
      </c>
      <c r="B45" s="292"/>
      <c r="C45" s="132"/>
      <c r="D45" s="132"/>
      <c r="E45" s="132"/>
      <c r="F45" s="130">
        <f>0.1*(F38+F39+F40+F44)</f>
        <v>0</v>
      </c>
      <c r="G45" s="130">
        <f t="shared" ref="G45:H45" si="10">0.1*(G38+G39+G40+G44)</f>
        <v>0</v>
      </c>
      <c r="H45" s="130">
        <f t="shared" si="10"/>
        <v>0</v>
      </c>
      <c r="J45" s="129"/>
    </row>
    <row r="46" spans="1:10">
      <c r="A46" s="136"/>
      <c r="B46" s="128" t="s">
        <v>203</v>
      </c>
      <c r="C46" s="130">
        <f>SUM(C38:C45)</f>
        <v>0</v>
      </c>
      <c r="D46" s="130">
        <f t="shared" ref="D46:H46" si="11">SUM(D38:D45)</f>
        <v>0</v>
      </c>
      <c r="E46" s="130">
        <f t="shared" si="11"/>
        <v>0</v>
      </c>
      <c r="F46" s="130">
        <f t="shared" si="11"/>
        <v>0</v>
      </c>
      <c r="G46" s="130">
        <f t="shared" si="11"/>
        <v>0</v>
      </c>
      <c r="H46" s="130">
        <f t="shared" si="11"/>
        <v>0</v>
      </c>
      <c r="J46" s="129"/>
    </row>
    <row r="47" spans="1:10">
      <c r="A47" s="295" t="s">
        <v>24</v>
      </c>
      <c r="B47" s="292"/>
      <c r="C47" s="130">
        <f>C36+C46</f>
        <v>0</v>
      </c>
      <c r="D47" s="130">
        <f t="shared" ref="D47:H47" si="12">D36+D46</f>
        <v>0</v>
      </c>
      <c r="E47" s="130">
        <f t="shared" si="12"/>
        <v>0</v>
      </c>
      <c r="F47" s="130">
        <f t="shared" si="12"/>
        <v>0</v>
      </c>
      <c r="G47" s="130">
        <f t="shared" si="12"/>
        <v>0</v>
      </c>
      <c r="H47" s="130">
        <f t="shared" si="12"/>
        <v>0</v>
      </c>
      <c r="J47" s="129"/>
    </row>
    <row r="48" spans="1:10">
      <c r="A48" s="291" t="s">
        <v>9</v>
      </c>
      <c r="B48" s="292"/>
      <c r="C48" s="130"/>
      <c r="D48" s="130"/>
      <c r="E48" s="130"/>
      <c r="F48" s="130"/>
      <c r="G48" s="130"/>
      <c r="H48" s="130"/>
      <c r="J48" s="129"/>
    </row>
    <row r="49" spans="1:10">
      <c r="A49" s="301" t="s">
        <v>69</v>
      </c>
      <c r="B49" s="292"/>
      <c r="C49" s="131"/>
      <c r="D49" s="131"/>
      <c r="E49" s="131"/>
      <c r="F49" s="132"/>
      <c r="G49" s="132"/>
      <c r="H49" s="132"/>
      <c r="J49" s="129"/>
    </row>
    <row r="50" spans="1:10">
      <c r="A50" s="301" t="s">
        <v>25</v>
      </c>
      <c r="B50" s="292"/>
      <c r="C50" s="133"/>
      <c r="D50" s="133"/>
      <c r="E50" s="133"/>
      <c r="F50" s="133"/>
      <c r="G50" s="131"/>
      <c r="H50" s="131"/>
      <c r="J50" s="129"/>
    </row>
    <row r="51" spans="1:10">
      <c r="A51" s="301" t="s">
        <v>26</v>
      </c>
      <c r="B51" s="292"/>
      <c r="C51" s="133"/>
      <c r="D51" s="133"/>
      <c r="E51" s="133"/>
      <c r="F51" s="133"/>
      <c r="G51" s="133"/>
      <c r="H51" s="133"/>
      <c r="J51" s="129"/>
    </row>
    <row r="52" spans="1:10">
      <c r="A52" s="301" t="s">
        <v>27</v>
      </c>
      <c r="B52" s="292"/>
      <c r="C52" s="133"/>
      <c r="D52" s="133"/>
      <c r="E52" s="133"/>
      <c r="F52" s="133"/>
      <c r="G52" s="133"/>
      <c r="H52" s="133"/>
      <c r="J52" s="129"/>
    </row>
    <row r="53" spans="1:10">
      <c r="A53" s="238" t="s">
        <v>100</v>
      </c>
      <c r="B53" s="237"/>
      <c r="C53" s="133"/>
      <c r="D53" s="133"/>
      <c r="E53" s="133"/>
      <c r="F53" s="133"/>
      <c r="G53" s="133"/>
      <c r="H53" s="133"/>
      <c r="J53" s="129"/>
    </row>
    <row r="54" spans="1:10">
      <c r="A54" s="301" t="s">
        <v>204</v>
      </c>
      <c r="B54" s="292"/>
      <c r="C54" s="133"/>
      <c r="D54" s="133"/>
      <c r="E54" s="133"/>
      <c r="F54" s="133"/>
      <c r="G54" s="133"/>
      <c r="H54" s="133"/>
      <c r="J54" s="129"/>
    </row>
    <row r="55" spans="1:10">
      <c r="A55" s="301" t="s">
        <v>205</v>
      </c>
      <c r="B55" s="292"/>
      <c r="C55" s="133"/>
      <c r="D55" s="133"/>
      <c r="E55" s="133"/>
      <c r="F55" s="133"/>
      <c r="G55" s="133"/>
      <c r="H55" s="133"/>
      <c r="J55" s="129"/>
    </row>
    <row r="56" spans="1:10">
      <c r="A56" s="301" t="s">
        <v>298</v>
      </c>
      <c r="B56" s="292"/>
      <c r="C56" s="133"/>
      <c r="D56" s="133"/>
      <c r="E56" s="133"/>
      <c r="F56" s="133"/>
      <c r="G56" s="133"/>
      <c r="H56" s="133"/>
      <c r="J56" s="129"/>
    </row>
    <row r="57" spans="1:10">
      <c r="A57" s="301" t="s">
        <v>299</v>
      </c>
      <c r="B57" s="292"/>
      <c r="C57" s="133"/>
      <c r="D57" s="133"/>
      <c r="E57" s="133"/>
      <c r="F57" s="133"/>
      <c r="G57" s="133"/>
      <c r="H57" s="133"/>
      <c r="J57" s="129"/>
    </row>
    <row r="58" spans="1:10">
      <c r="A58" s="301" t="s">
        <v>206</v>
      </c>
      <c r="B58" s="292"/>
      <c r="C58" s="133"/>
      <c r="D58" s="133"/>
      <c r="E58" s="133"/>
      <c r="F58" s="133"/>
      <c r="G58" s="131"/>
      <c r="H58" s="131"/>
      <c r="J58" s="129"/>
    </row>
    <row r="59" spans="1:10">
      <c r="A59" s="301" t="s">
        <v>207</v>
      </c>
      <c r="B59" s="292"/>
      <c r="C59" s="133"/>
      <c r="D59" s="133"/>
      <c r="E59" s="133"/>
      <c r="F59" s="133"/>
      <c r="G59" s="131"/>
      <c r="H59" s="131"/>
      <c r="J59" s="129"/>
    </row>
    <row r="60" spans="1:10">
      <c r="A60" s="302" t="s">
        <v>208</v>
      </c>
      <c r="B60" s="297"/>
      <c r="C60" s="134">
        <f>C58+C56+C54+C53</f>
        <v>0</v>
      </c>
      <c r="D60" s="134">
        <f t="shared" ref="D60:H60" si="13">D58+D56+D54+D53</f>
        <v>0</v>
      </c>
      <c r="E60" s="134">
        <f t="shared" si="13"/>
        <v>0</v>
      </c>
      <c r="F60" s="134">
        <f t="shared" si="13"/>
        <v>0</v>
      </c>
      <c r="G60" s="134">
        <f t="shared" si="13"/>
        <v>0</v>
      </c>
      <c r="H60" s="134">
        <f t="shared" si="13"/>
        <v>0</v>
      </c>
      <c r="J60" s="129"/>
    </row>
    <row r="61" spans="1:10">
      <c r="A61" s="302" t="s">
        <v>209</v>
      </c>
      <c r="B61" s="297"/>
      <c r="C61" s="134">
        <f>SUM(C49:C52)+C55+C57+C59</f>
        <v>0</v>
      </c>
      <c r="D61" s="134">
        <f t="shared" ref="D61:H61" si="14">SUM(D49:D52)+D55+D57+D59</f>
        <v>0</v>
      </c>
      <c r="E61" s="134">
        <f t="shared" si="14"/>
        <v>0</v>
      </c>
      <c r="F61" s="134">
        <f t="shared" si="14"/>
        <v>0</v>
      </c>
      <c r="G61" s="134">
        <f t="shared" si="14"/>
        <v>0</v>
      </c>
      <c r="H61" s="134">
        <f t="shared" si="14"/>
        <v>0</v>
      </c>
      <c r="J61" s="129"/>
    </row>
    <row r="62" spans="1:10">
      <c r="A62" s="295" t="s">
        <v>317</v>
      </c>
      <c r="B62" s="292"/>
      <c r="C62" s="134">
        <f>SUM(C49:C59)</f>
        <v>0</v>
      </c>
      <c r="D62" s="134">
        <f t="shared" ref="D62:E62" si="15">SUM(D49:D59)</f>
        <v>0</v>
      </c>
      <c r="E62" s="134">
        <f t="shared" si="15"/>
        <v>0</v>
      </c>
      <c r="F62" s="134">
        <f>SUM(F48:F59)</f>
        <v>0</v>
      </c>
      <c r="G62" s="134">
        <f t="shared" ref="G62:H62" si="16">SUM(G48:G59)</f>
        <v>0</v>
      </c>
      <c r="H62" s="134">
        <f t="shared" si="16"/>
        <v>0</v>
      </c>
      <c r="J62" s="129"/>
    </row>
    <row r="63" spans="1:10">
      <c r="A63" s="293" t="s">
        <v>210</v>
      </c>
      <c r="B63" s="294"/>
      <c r="C63" s="137"/>
      <c r="D63" s="137"/>
      <c r="E63" s="137"/>
      <c r="F63" s="199">
        <f t="shared" ref="F63:H63" si="17">F36-F60</f>
        <v>0</v>
      </c>
      <c r="G63" s="199">
        <f t="shared" si="17"/>
        <v>0</v>
      </c>
      <c r="H63" s="199">
        <f t="shared" si="17"/>
        <v>0</v>
      </c>
      <c r="J63" s="129"/>
    </row>
    <row r="64" spans="1:10">
      <c r="A64" s="293" t="s">
        <v>211</v>
      </c>
      <c r="B64" s="294"/>
      <c r="C64" s="137"/>
      <c r="D64" s="137"/>
      <c r="E64" s="137"/>
      <c r="F64" s="199">
        <f t="shared" ref="F64:H64" si="18">F46-F61</f>
        <v>0</v>
      </c>
      <c r="G64" s="199">
        <f t="shared" si="18"/>
        <v>0</v>
      </c>
      <c r="H64" s="199">
        <f t="shared" si="18"/>
        <v>0</v>
      </c>
      <c r="J64" s="129"/>
    </row>
    <row r="65" spans="1:10">
      <c r="A65" s="293" t="s">
        <v>55</v>
      </c>
      <c r="B65" s="294"/>
      <c r="C65" s="137"/>
      <c r="D65" s="137"/>
      <c r="E65" s="137"/>
      <c r="F65" s="199">
        <f t="shared" ref="F65:H65" si="19">F47-F62</f>
        <v>0</v>
      </c>
      <c r="G65" s="199">
        <f t="shared" si="19"/>
        <v>0</v>
      </c>
      <c r="H65" s="199">
        <f t="shared" si="19"/>
        <v>0</v>
      </c>
      <c r="J65" s="129"/>
    </row>
    <row r="66" spans="1:10">
      <c r="A66" s="8"/>
      <c r="B66" s="8"/>
      <c r="C66" s="23"/>
      <c r="D66" s="23"/>
      <c r="E66" s="23"/>
      <c r="F66" s="23"/>
      <c r="G66" s="23"/>
      <c r="H66" s="23"/>
      <c r="J66" s="129"/>
    </row>
    <row r="67" spans="1:10">
      <c r="A67" s="295" t="s">
        <v>29</v>
      </c>
      <c r="B67" s="292"/>
      <c r="C67" s="23"/>
      <c r="D67" s="23"/>
      <c r="E67" s="23"/>
      <c r="F67" s="23"/>
      <c r="G67" s="23"/>
      <c r="H67" s="23"/>
      <c r="J67" s="129"/>
    </row>
    <row r="68" spans="1:10">
      <c r="A68" s="291" t="s">
        <v>5</v>
      </c>
      <c r="B68" s="292"/>
      <c r="C68" s="130"/>
      <c r="D68" s="130"/>
      <c r="E68" s="130"/>
      <c r="F68" s="130"/>
      <c r="G68" s="130"/>
      <c r="H68" s="130"/>
      <c r="J68" s="129"/>
    </row>
    <row r="69" spans="1:10">
      <c r="A69" s="296" t="s">
        <v>14</v>
      </c>
      <c r="B69" s="297"/>
      <c r="C69" s="131"/>
      <c r="D69" s="131"/>
      <c r="E69" s="131"/>
      <c r="F69" s="131"/>
      <c r="G69" s="130">
        <f t="shared" ref="G69:G74" si="20">F69*(G$5)+F69</f>
        <v>0</v>
      </c>
      <c r="H69" s="130">
        <f t="shared" ref="H69:H74" si="21">G69*(G$5)+G69</f>
        <v>0</v>
      </c>
      <c r="J69" s="129"/>
    </row>
    <row r="70" spans="1:10">
      <c r="A70" s="296" t="s">
        <v>30</v>
      </c>
      <c r="B70" s="297"/>
      <c r="C70" s="131"/>
      <c r="D70" s="131"/>
      <c r="E70" s="131"/>
      <c r="F70" s="131"/>
      <c r="G70" s="130">
        <f t="shared" si="20"/>
        <v>0</v>
      </c>
      <c r="H70" s="130">
        <f t="shared" si="21"/>
        <v>0</v>
      </c>
      <c r="J70" s="129"/>
    </row>
    <row r="71" spans="1:10">
      <c r="A71" s="296" t="s">
        <v>31</v>
      </c>
      <c r="B71" s="297"/>
      <c r="C71" s="131"/>
      <c r="D71" s="131"/>
      <c r="E71" s="131"/>
      <c r="F71" s="131"/>
      <c r="G71" s="130">
        <f t="shared" si="20"/>
        <v>0</v>
      </c>
      <c r="H71" s="130">
        <f t="shared" si="21"/>
        <v>0</v>
      </c>
      <c r="J71" s="129"/>
    </row>
    <row r="72" spans="1:10">
      <c r="A72" s="296" t="s">
        <v>32</v>
      </c>
      <c r="B72" s="297"/>
      <c r="C72" s="131"/>
      <c r="D72" s="131"/>
      <c r="E72" s="131"/>
      <c r="F72" s="131"/>
      <c r="G72" s="130">
        <f t="shared" si="20"/>
        <v>0</v>
      </c>
      <c r="H72" s="130">
        <f t="shared" si="21"/>
        <v>0</v>
      </c>
      <c r="J72" s="129"/>
    </row>
    <row r="73" spans="1:10">
      <c r="A73" s="296" t="s">
        <v>33</v>
      </c>
      <c r="B73" s="297"/>
      <c r="C73" s="131"/>
      <c r="D73" s="131"/>
      <c r="E73" s="131"/>
      <c r="F73" s="131"/>
      <c r="G73" s="130">
        <f t="shared" si="20"/>
        <v>0</v>
      </c>
      <c r="H73" s="130">
        <f t="shared" si="21"/>
        <v>0</v>
      </c>
      <c r="J73" s="129"/>
    </row>
    <row r="74" spans="1:10">
      <c r="A74" s="296" t="s">
        <v>34</v>
      </c>
      <c r="B74" s="297"/>
      <c r="C74" s="131"/>
      <c r="D74" s="131"/>
      <c r="E74" s="131"/>
      <c r="F74" s="131"/>
      <c r="G74" s="130">
        <f t="shared" si="20"/>
        <v>0</v>
      </c>
      <c r="H74" s="130">
        <f t="shared" si="21"/>
        <v>0</v>
      </c>
      <c r="J74" s="129"/>
    </row>
    <row r="75" spans="1:10">
      <c r="A75" s="296" t="s">
        <v>21</v>
      </c>
      <c r="B75" s="297"/>
      <c r="C75" s="131"/>
      <c r="D75" s="131"/>
      <c r="E75" s="131"/>
      <c r="F75" s="131"/>
      <c r="G75" s="131"/>
      <c r="H75" s="131"/>
      <c r="J75" s="129"/>
    </row>
    <row r="76" spans="1:10">
      <c r="A76" s="296" t="s">
        <v>22</v>
      </c>
      <c r="B76" s="297"/>
      <c r="C76" s="130">
        <f>'WCS- Page 2'!C20</f>
        <v>0</v>
      </c>
      <c r="D76" s="130">
        <f>'WCS- Page 2'!D20</f>
        <v>0</v>
      </c>
      <c r="E76" s="130">
        <f>'WCS- Page 2'!E20</f>
        <v>0</v>
      </c>
      <c r="F76" s="130">
        <f>'WCS- Page 2'!F20</f>
        <v>0</v>
      </c>
      <c r="G76" s="130">
        <f>'WCS- Page 2'!G20</f>
        <v>0</v>
      </c>
      <c r="H76" s="130">
        <f>'WCS- Page 2'!H20</f>
        <v>0</v>
      </c>
      <c r="J76" s="129"/>
    </row>
    <row r="77" spans="1:10">
      <c r="A77" s="296" t="s">
        <v>23</v>
      </c>
      <c r="B77" s="297"/>
      <c r="C77" s="132"/>
      <c r="D77" s="132"/>
      <c r="E77" s="132"/>
      <c r="F77" s="131"/>
      <c r="G77" s="131"/>
      <c r="H77" s="131"/>
      <c r="J77" s="129"/>
    </row>
    <row r="78" spans="1:10">
      <c r="A78" s="296" t="s">
        <v>35</v>
      </c>
      <c r="B78" s="297"/>
      <c r="C78" s="131"/>
      <c r="D78" s="131"/>
      <c r="E78" s="131"/>
      <c r="F78" s="131"/>
      <c r="G78" s="131"/>
      <c r="H78" s="131"/>
      <c r="J78" s="129"/>
    </row>
    <row r="79" spans="1:10">
      <c r="A79" s="296" t="s">
        <v>67</v>
      </c>
      <c r="B79" s="297"/>
      <c r="C79" s="131"/>
      <c r="D79" s="131"/>
      <c r="E79" s="131"/>
      <c r="F79" s="131"/>
      <c r="G79" s="130">
        <f>F79*(G$5)+F79</f>
        <v>0</v>
      </c>
      <c r="H79" s="130">
        <f>G79*(G$5)+G79</f>
        <v>0</v>
      </c>
      <c r="J79" s="129"/>
    </row>
    <row r="80" spans="1:10">
      <c r="A80" s="296" t="s">
        <v>68</v>
      </c>
      <c r="B80" s="297"/>
      <c r="C80" s="132"/>
      <c r="D80" s="132"/>
      <c r="E80" s="132"/>
      <c r="F80" s="130">
        <f>0.1*(F69+F70+F71+F72+F73+F79)</f>
        <v>0</v>
      </c>
      <c r="G80" s="130">
        <f t="shared" ref="G80:H80" si="22">0.1*(G69+G70+G71+G72+G73+G79)</f>
        <v>0</v>
      </c>
      <c r="H80" s="130">
        <f t="shared" si="22"/>
        <v>0</v>
      </c>
      <c r="J80" s="129"/>
    </row>
    <row r="81" spans="1:10">
      <c r="A81" s="295" t="s">
        <v>36</v>
      </c>
      <c r="B81" s="292"/>
      <c r="C81" s="130">
        <f t="shared" ref="C81:H81" si="23">SUM(C69:C80)</f>
        <v>0</v>
      </c>
      <c r="D81" s="130">
        <f t="shared" si="23"/>
        <v>0</v>
      </c>
      <c r="E81" s="130">
        <f t="shared" si="23"/>
        <v>0</v>
      </c>
      <c r="F81" s="130">
        <f t="shared" si="23"/>
        <v>0</v>
      </c>
      <c r="G81" s="130">
        <f t="shared" si="23"/>
        <v>0</v>
      </c>
      <c r="H81" s="130">
        <f t="shared" si="23"/>
        <v>0</v>
      </c>
      <c r="J81" s="129"/>
    </row>
    <row r="82" spans="1:10">
      <c r="A82" s="291" t="s">
        <v>37</v>
      </c>
      <c r="B82" s="292"/>
      <c r="C82" s="130"/>
      <c r="D82" s="130"/>
      <c r="E82" s="130"/>
      <c r="F82" s="130"/>
      <c r="G82" s="130"/>
      <c r="H82" s="130"/>
      <c r="J82" s="129"/>
    </row>
    <row r="83" spans="1:10">
      <c r="A83" s="296" t="s">
        <v>227</v>
      </c>
      <c r="B83" s="297"/>
      <c r="C83" s="131"/>
      <c r="D83" s="131"/>
      <c r="E83" s="131"/>
      <c r="F83" s="132"/>
      <c r="G83" s="132"/>
      <c r="H83" s="132"/>
      <c r="J83" s="129"/>
    </row>
    <row r="84" spans="1:10">
      <c r="A84" s="296" t="s">
        <v>25</v>
      </c>
      <c r="B84" s="297"/>
      <c r="C84" s="133"/>
      <c r="D84" s="133"/>
      <c r="E84" s="133"/>
      <c r="F84" s="133"/>
      <c r="G84" s="131"/>
      <c r="H84" s="131"/>
      <c r="J84" s="129"/>
    </row>
    <row r="85" spans="1:10">
      <c r="A85" s="296" t="s">
        <v>38</v>
      </c>
      <c r="B85" s="297"/>
      <c r="C85" s="133"/>
      <c r="D85" s="133"/>
      <c r="E85" s="133"/>
      <c r="F85" s="133"/>
      <c r="G85" s="131"/>
      <c r="H85" s="131"/>
      <c r="J85" s="129"/>
    </row>
    <row r="86" spans="1:10">
      <c r="A86" s="296" t="s">
        <v>27</v>
      </c>
      <c r="B86" s="297"/>
      <c r="C86" s="133"/>
      <c r="D86" s="133"/>
      <c r="E86" s="133"/>
      <c r="F86" s="133"/>
      <c r="G86" s="133"/>
      <c r="H86" s="133"/>
      <c r="J86" s="129"/>
    </row>
    <row r="87" spans="1:10">
      <c r="A87" s="296" t="s">
        <v>28</v>
      </c>
      <c r="B87" s="297"/>
      <c r="C87" s="133"/>
      <c r="D87" s="133"/>
      <c r="E87" s="133"/>
      <c r="F87" s="133"/>
      <c r="G87" s="133"/>
      <c r="H87" s="133"/>
      <c r="J87" s="129"/>
    </row>
    <row r="88" spans="1:10">
      <c r="A88" s="296" t="s">
        <v>72</v>
      </c>
      <c r="B88" s="297"/>
      <c r="C88" s="134">
        <f>'[2]WCS-Page 2'!C23</f>
        <v>0</v>
      </c>
      <c r="D88" s="134">
        <f>'[2]WCS-Page 2'!D23</f>
        <v>0</v>
      </c>
      <c r="E88" s="134">
        <f>'[2]WCS-Page 2'!E23</f>
        <v>0</v>
      </c>
      <c r="F88" s="134">
        <f>'[2]WCS-Page 2'!F23</f>
        <v>0</v>
      </c>
      <c r="G88" s="134">
        <f>'[2]WCS-Page 2'!G23</f>
        <v>0</v>
      </c>
      <c r="H88" s="134">
        <f>'[2]WCS-Page 2'!H23</f>
        <v>0</v>
      </c>
      <c r="J88" s="129"/>
    </row>
    <row r="89" spans="1:10">
      <c r="A89" s="296" t="s">
        <v>39</v>
      </c>
      <c r="B89" s="297"/>
      <c r="C89" s="135"/>
      <c r="D89" s="135"/>
      <c r="E89" s="135"/>
      <c r="F89" s="135"/>
      <c r="G89" s="131"/>
      <c r="H89" s="131"/>
      <c r="J89" s="129"/>
    </row>
    <row r="90" spans="1:10">
      <c r="A90" s="295" t="s">
        <v>316</v>
      </c>
      <c r="B90" s="292"/>
      <c r="C90" s="134">
        <f>SUM(C83:C89)</f>
        <v>0</v>
      </c>
      <c r="D90" s="134">
        <f t="shared" ref="D90:E90" si="24">SUM(D83:D89)</f>
        <v>0</v>
      </c>
      <c r="E90" s="134">
        <f t="shared" si="24"/>
        <v>0</v>
      </c>
      <c r="F90" s="134">
        <f t="shared" ref="F90:H90" si="25">SUM(F84:F89)</f>
        <v>0</v>
      </c>
      <c r="G90" s="134">
        <f t="shared" si="25"/>
        <v>0</v>
      </c>
      <c r="H90" s="134">
        <f t="shared" si="25"/>
        <v>0</v>
      </c>
      <c r="J90" s="129"/>
    </row>
    <row r="91" spans="1:10">
      <c r="A91" s="293" t="s">
        <v>161</v>
      </c>
      <c r="B91" s="294"/>
      <c r="C91" s="137"/>
      <c r="D91" s="137"/>
      <c r="E91" s="137"/>
      <c r="F91" s="199">
        <f t="shared" ref="F91:H91" si="26">F81-F90</f>
        <v>0</v>
      </c>
      <c r="G91" s="199">
        <f t="shared" si="26"/>
        <v>0</v>
      </c>
      <c r="H91" s="199">
        <f t="shared" si="26"/>
        <v>0</v>
      </c>
      <c r="J91" s="129"/>
    </row>
    <row r="92" spans="1:10">
      <c r="A92" s="128"/>
      <c r="B92" s="128"/>
      <c r="C92" s="130"/>
      <c r="D92" s="130"/>
      <c r="E92" s="130"/>
      <c r="F92" s="130"/>
      <c r="G92" s="130"/>
      <c r="H92" s="130"/>
      <c r="J92" s="129"/>
    </row>
    <row r="93" spans="1:10">
      <c r="A93" s="293" t="s">
        <v>49</v>
      </c>
      <c r="B93" s="294"/>
      <c r="C93" s="200">
        <f>-C15+C20-C47+C62-C81+C90</f>
        <v>0</v>
      </c>
      <c r="D93" s="200">
        <f t="shared" ref="D93:E93" si="27">-D15+D20-D47+D62-D81+D90</f>
        <v>0</v>
      </c>
      <c r="E93" s="200">
        <f t="shared" si="27"/>
        <v>0</v>
      </c>
      <c r="F93" s="132"/>
      <c r="G93" s="132"/>
      <c r="H93" s="132"/>
      <c r="J93" s="23"/>
    </row>
    <row r="94" spans="1:10">
      <c r="A94" s="8"/>
      <c r="B94" s="8"/>
      <c r="C94" s="23"/>
      <c r="D94" s="23"/>
      <c r="E94" s="23"/>
      <c r="F94" s="23"/>
      <c r="G94" s="23"/>
      <c r="H94" s="23"/>
      <c r="J94" s="129"/>
    </row>
    <row r="95" spans="1:10">
      <c r="A95" s="9"/>
      <c r="B95" s="9"/>
      <c r="C95" s="15"/>
      <c r="D95" s="15"/>
      <c r="E95" s="15"/>
      <c r="F95" s="15"/>
      <c r="G95" s="15"/>
      <c r="H95" s="15"/>
    </row>
    <row r="96" spans="1:10">
      <c r="A96" s="9"/>
      <c r="B96" s="9"/>
      <c r="C96" s="15"/>
      <c r="D96" s="15"/>
      <c r="E96" s="15"/>
      <c r="F96" s="15"/>
      <c r="G96" s="15"/>
      <c r="H96" s="15"/>
    </row>
    <row r="97" spans="1:8">
      <c r="A97" s="303" t="s">
        <v>162</v>
      </c>
      <c r="B97" s="304"/>
      <c r="C97" s="304"/>
      <c r="D97" s="304"/>
      <c r="E97" s="304"/>
      <c r="F97" s="304"/>
      <c r="G97" s="304"/>
      <c r="H97" s="304"/>
    </row>
    <row r="98" spans="1:8">
      <c r="A98" s="304"/>
      <c r="B98" s="304"/>
      <c r="C98" s="304"/>
      <c r="D98" s="304"/>
      <c r="E98" s="304"/>
      <c r="F98" s="304"/>
      <c r="G98" s="304"/>
      <c r="H98" s="304"/>
    </row>
    <row r="99" spans="1:8">
      <c r="A99" s="304"/>
      <c r="B99" s="304"/>
      <c r="C99" s="304"/>
      <c r="D99" s="304"/>
      <c r="E99" s="304"/>
      <c r="F99" s="304"/>
      <c r="G99" s="304"/>
      <c r="H99" s="304"/>
    </row>
    <row r="102" spans="1:8" ht="17.25">
      <c r="A102" s="28" t="s">
        <v>40</v>
      </c>
      <c r="B102" s="260" t="s">
        <v>74</v>
      </c>
      <c r="C102" s="260"/>
      <c r="D102" s="260"/>
      <c r="E102" s="260"/>
      <c r="F102" s="260"/>
      <c r="G102" s="260"/>
      <c r="H102" s="260"/>
    </row>
    <row r="103" spans="1:8" ht="17.25">
      <c r="A103" s="28" t="s">
        <v>45</v>
      </c>
      <c r="B103" s="260" t="s">
        <v>73</v>
      </c>
      <c r="C103" s="260"/>
      <c r="D103" s="260"/>
      <c r="E103" s="260"/>
      <c r="F103" s="260"/>
      <c r="G103" s="260"/>
      <c r="H103" s="260"/>
    </row>
    <row r="104" spans="1:8" ht="17.25">
      <c r="A104" s="28" t="s">
        <v>47</v>
      </c>
      <c r="B104" t="s">
        <v>163</v>
      </c>
    </row>
    <row r="105" spans="1:8" ht="17.25">
      <c r="A105" s="28" t="s">
        <v>70</v>
      </c>
      <c r="B105" t="s">
        <v>64</v>
      </c>
    </row>
    <row r="106" spans="1:8" ht="17.25">
      <c r="A106" s="28" t="s">
        <v>71</v>
      </c>
      <c r="B106" t="s">
        <v>65</v>
      </c>
    </row>
    <row r="109" spans="1:8">
      <c r="F109" s="276" t="s">
        <v>314</v>
      </c>
      <c r="G109" s="276"/>
    </row>
    <row r="110" spans="1:8">
      <c r="A110" s="9"/>
      <c r="B110" s="9"/>
      <c r="C110" s="25"/>
      <c r="D110" s="25"/>
      <c r="E110" s="25"/>
      <c r="F110" s="25"/>
      <c r="G110" s="25"/>
      <c r="H110" s="25"/>
    </row>
    <row r="111" spans="1:8">
      <c r="A111" s="9"/>
      <c r="B111" s="9"/>
      <c r="C111" s="15"/>
      <c r="D111" s="15"/>
      <c r="E111" s="15"/>
      <c r="F111" s="15"/>
      <c r="G111" s="15"/>
      <c r="H111" s="15"/>
    </row>
    <row r="112" spans="1:8">
      <c r="A112" s="9"/>
      <c r="B112" s="9"/>
      <c r="C112" s="15"/>
      <c r="D112" s="15"/>
      <c r="E112" s="15"/>
      <c r="F112" s="15"/>
      <c r="G112" s="15"/>
      <c r="H112" s="15"/>
    </row>
  </sheetData>
  <mergeCells count="84">
    <mergeCell ref="F109:G109"/>
    <mergeCell ref="A97:H99"/>
    <mergeCell ref="B102:H102"/>
    <mergeCell ref="B103:H103"/>
    <mergeCell ref="A88:B88"/>
    <mergeCell ref="A89:B89"/>
    <mergeCell ref="A76:B76"/>
    <mergeCell ref="A77:B77"/>
    <mergeCell ref="A78:B78"/>
    <mergeCell ref="A79:B79"/>
    <mergeCell ref="A80:B80"/>
    <mergeCell ref="A64:B64"/>
    <mergeCell ref="A65:B65"/>
    <mergeCell ref="A73:B73"/>
    <mergeCell ref="A74:B74"/>
    <mergeCell ref="A75:B75"/>
    <mergeCell ref="A69:B69"/>
    <mergeCell ref="A70:B70"/>
    <mergeCell ref="A71:B71"/>
    <mergeCell ref="A72:B72"/>
    <mergeCell ref="A67:B67"/>
    <mergeCell ref="A68:B68"/>
    <mergeCell ref="A25:B25"/>
    <mergeCell ref="A49:B49"/>
    <mergeCell ref="A50:B50"/>
    <mergeCell ref="A51:B51"/>
    <mergeCell ref="A52:B52"/>
    <mergeCell ref="A42:B42"/>
    <mergeCell ref="A43:B43"/>
    <mergeCell ref="A44:B44"/>
    <mergeCell ref="A45:B45"/>
    <mergeCell ref="A37:B37"/>
    <mergeCell ref="A35:B35"/>
    <mergeCell ref="A38:B38"/>
    <mergeCell ref="A39:B39"/>
    <mergeCell ref="A40:B40"/>
    <mergeCell ref="A41:B41"/>
    <mergeCell ref="A47:B47"/>
    <mergeCell ref="A26:B26"/>
    <mergeCell ref="A27:B27"/>
    <mergeCell ref="A28:B28"/>
    <mergeCell ref="A29:B29"/>
    <mergeCell ref="A30:B30"/>
    <mergeCell ref="A31:B31"/>
    <mergeCell ref="A32:B32"/>
    <mergeCell ref="A33:B33"/>
    <mergeCell ref="A34:B34"/>
    <mergeCell ref="A63:B63"/>
    <mergeCell ref="A60:B60"/>
    <mergeCell ref="A61:B61"/>
    <mergeCell ref="A54:B54"/>
    <mergeCell ref="A55:B55"/>
    <mergeCell ref="A56:B56"/>
    <mergeCell ref="A57:B57"/>
    <mergeCell ref="A58:B58"/>
    <mergeCell ref="A59:B59"/>
    <mergeCell ref="A48:B48"/>
    <mergeCell ref="A62:B62"/>
    <mergeCell ref="D2:H2"/>
    <mergeCell ref="F6:H6"/>
    <mergeCell ref="A10:B10"/>
    <mergeCell ref="A16:B16"/>
    <mergeCell ref="A24:B24"/>
    <mergeCell ref="A23:B23"/>
    <mergeCell ref="A20:B20"/>
    <mergeCell ref="A21:B21"/>
    <mergeCell ref="A15:B15"/>
    <mergeCell ref="A18:B18"/>
    <mergeCell ref="A19:B19"/>
    <mergeCell ref="A11:B11"/>
    <mergeCell ref="A12:B12"/>
    <mergeCell ref="A13:B13"/>
    <mergeCell ref="A14:B14"/>
    <mergeCell ref="A17:B17"/>
    <mergeCell ref="A82:B82"/>
    <mergeCell ref="A91:B91"/>
    <mergeCell ref="A93:B93"/>
    <mergeCell ref="A90:B90"/>
    <mergeCell ref="A81:B81"/>
    <mergeCell ref="A83:B83"/>
    <mergeCell ref="A84:B84"/>
    <mergeCell ref="A85:B85"/>
    <mergeCell ref="A86:B86"/>
    <mergeCell ref="A87:B87"/>
  </mergeCells>
  <pageMargins left="0.15748031496062992" right="0.31496062992125984" top="0.35433070866141736" bottom="0.39370078740157483" header="0.31496062992125984" footer="0.31496062992125984"/>
  <pageSetup orientation="landscape" horizontalDpi="4294967293" r:id="rId1"/>
</worksheet>
</file>

<file path=xl/worksheets/sheet5.xml><?xml version="1.0" encoding="utf-8"?>
<worksheet xmlns="http://schemas.openxmlformats.org/spreadsheetml/2006/main" xmlns:r="http://schemas.openxmlformats.org/officeDocument/2006/relationships">
  <dimension ref="A1:I17"/>
  <sheetViews>
    <sheetView workbookViewId="0">
      <selection sqref="A1:I2"/>
    </sheetView>
  </sheetViews>
  <sheetFormatPr defaultRowHeight="15"/>
  <cols>
    <col min="1" max="1" width="4.7109375" customWidth="1"/>
    <col min="6" max="6" width="19.7109375" customWidth="1"/>
  </cols>
  <sheetData>
    <row r="1" spans="1:9">
      <c r="D1" s="263"/>
      <c r="E1" s="263"/>
      <c r="F1" s="263"/>
      <c r="G1" s="263"/>
      <c r="I1" s="163" t="s">
        <v>286</v>
      </c>
    </row>
    <row r="2" spans="1:9">
      <c r="B2" s="305" t="s">
        <v>287</v>
      </c>
      <c r="C2" s="305"/>
    </row>
    <row r="3" spans="1:9" ht="45" customHeight="1">
      <c r="A3" s="117" t="s">
        <v>166</v>
      </c>
      <c r="B3" s="257"/>
      <c r="C3" s="257"/>
      <c r="D3" s="257"/>
      <c r="E3" s="257"/>
      <c r="F3" s="257"/>
      <c r="G3" s="257"/>
      <c r="H3" s="257"/>
      <c r="I3" s="257"/>
    </row>
    <row r="4" spans="1:9" ht="45" customHeight="1">
      <c r="A4" s="117" t="s">
        <v>167</v>
      </c>
      <c r="B4" s="257"/>
      <c r="C4" s="257"/>
      <c r="D4" s="257"/>
      <c r="E4" s="257"/>
      <c r="F4" s="257"/>
      <c r="G4" s="257"/>
      <c r="H4" s="257"/>
      <c r="I4" s="257"/>
    </row>
    <row r="5" spans="1:9" ht="45" customHeight="1">
      <c r="A5" s="117" t="s">
        <v>168</v>
      </c>
      <c r="B5" s="257"/>
      <c r="C5" s="257"/>
      <c r="D5" s="257"/>
      <c r="E5" s="257"/>
      <c r="F5" s="257"/>
      <c r="G5" s="257"/>
      <c r="H5" s="257"/>
      <c r="I5" s="257"/>
    </row>
    <row r="6" spans="1:9" ht="45" customHeight="1">
      <c r="A6" s="117" t="s">
        <v>169</v>
      </c>
      <c r="B6" s="257"/>
      <c r="C6" s="257"/>
      <c r="D6" s="257"/>
      <c r="E6" s="257"/>
      <c r="F6" s="257"/>
      <c r="G6" s="257"/>
      <c r="H6" s="257"/>
      <c r="I6" s="257"/>
    </row>
    <row r="7" spans="1:9" ht="45" customHeight="1">
      <c r="A7" s="117" t="s">
        <v>170</v>
      </c>
      <c r="B7" s="257"/>
      <c r="C7" s="257"/>
      <c r="D7" s="257"/>
      <c r="E7" s="257"/>
      <c r="F7" s="257"/>
      <c r="G7" s="257"/>
      <c r="H7" s="257"/>
      <c r="I7" s="257"/>
    </row>
    <row r="8" spans="1:9" ht="45" customHeight="1">
      <c r="A8" s="117" t="s">
        <v>171</v>
      </c>
      <c r="B8" s="257"/>
      <c r="C8" s="257"/>
      <c r="D8" s="257"/>
      <c r="E8" s="257"/>
      <c r="F8" s="257"/>
      <c r="G8" s="257"/>
      <c r="H8" s="257"/>
      <c r="I8" s="257"/>
    </row>
    <row r="9" spans="1:9" ht="45" customHeight="1">
      <c r="A9" s="117" t="s">
        <v>172</v>
      </c>
      <c r="B9" s="257"/>
      <c r="C9" s="257"/>
      <c r="D9" s="257"/>
      <c r="E9" s="257"/>
      <c r="F9" s="257"/>
      <c r="G9" s="257"/>
      <c r="H9" s="257"/>
      <c r="I9" s="257"/>
    </row>
    <row r="10" spans="1:9" ht="45" customHeight="1">
      <c r="A10" s="117" t="s">
        <v>173</v>
      </c>
      <c r="B10" s="257"/>
      <c r="C10" s="257"/>
      <c r="D10" s="257"/>
      <c r="E10" s="257"/>
      <c r="F10" s="257"/>
      <c r="G10" s="257"/>
      <c r="H10" s="257"/>
      <c r="I10" s="257"/>
    </row>
    <row r="11" spans="1:9" ht="45" customHeight="1">
      <c r="A11" s="117" t="s">
        <v>174</v>
      </c>
      <c r="B11" s="257"/>
      <c r="C11" s="257"/>
      <c r="D11" s="257"/>
      <c r="E11" s="257"/>
      <c r="F11" s="257"/>
      <c r="G11" s="257"/>
      <c r="H11" s="257"/>
      <c r="I11" s="257"/>
    </row>
    <row r="12" spans="1:9" ht="45" customHeight="1">
      <c r="A12" s="117" t="s">
        <v>175</v>
      </c>
      <c r="B12" s="257"/>
      <c r="C12" s="257"/>
      <c r="D12" s="257"/>
      <c r="E12" s="257"/>
      <c r="F12" s="257"/>
      <c r="G12" s="257"/>
      <c r="H12" s="257"/>
      <c r="I12" s="257"/>
    </row>
    <row r="13" spans="1:9" ht="45" customHeight="1">
      <c r="A13" s="117" t="s">
        <v>176</v>
      </c>
      <c r="B13" s="257"/>
      <c r="C13" s="257"/>
      <c r="D13" s="257"/>
      <c r="E13" s="257"/>
      <c r="F13" s="257"/>
      <c r="G13" s="257"/>
      <c r="H13" s="257"/>
      <c r="I13" s="257"/>
    </row>
    <row r="14" spans="1:9" ht="45" customHeight="1">
      <c r="A14" s="117" t="s">
        <v>177</v>
      </c>
      <c r="B14" s="257"/>
      <c r="C14" s="257"/>
      <c r="D14" s="257"/>
      <c r="E14" s="257"/>
      <c r="F14" s="257"/>
      <c r="G14" s="257"/>
      <c r="H14" s="257"/>
      <c r="I14" s="257"/>
    </row>
    <row r="15" spans="1:9" ht="45" customHeight="1">
      <c r="A15" s="117" t="s">
        <v>178</v>
      </c>
      <c r="B15" s="257"/>
      <c r="C15" s="257"/>
      <c r="D15" s="257"/>
      <c r="E15" s="257"/>
      <c r="F15" s="257"/>
      <c r="G15" s="257"/>
      <c r="H15" s="257"/>
      <c r="I15" s="257"/>
    </row>
    <row r="16" spans="1:9" ht="45" customHeight="1">
      <c r="A16" s="117" t="s">
        <v>179</v>
      </c>
      <c r="B16" s="257"/>
      <c r="C16" s="257"/>
      <c r="D16" s="257"/>
      <c r="E16" s="257"/>
      <c r="F16" s="257"/>
      <c r="G16" s="257"/>
      <c r="H16" s="257"/>
      <c r="I16" s="257"/>
    </row>
    <row r="17" spans="1:9" ht="45" customHeight="1">
      <c r="A17" s="117" t="s">
        <v>180</v>
      </c>
      <c r="B17" s="257"/>
      <c r="C17" s="257"/>
      <c r="D17" s="257"/>
      <c r="E17" s="257"/>
      <c r="F17" s="257"/>
      <c r="G17" s="257"/>
      <c r="H17" s="257"/>
      <c r="I17" s="257"/>
    </row>
  </sheetData>
  <mergeCells count="17">
    <mergeCell ref="B7:I7"/>
    <mergeCell ref="D1:G1"/>
    <mergeCell ref="B3:I3"/>
    <mergeCell ref="B4:I4"/>
    <mergeCell ref="B5:I5"/>
    <mergeCell ref="B6:I6"/>
    <mergeCell ref="B2:C2"/>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G45"/>
  <sheetViews>
    <sheetView topLeftCell="A13" workbookViewId="0">
      <selection activeCell="E17" sqref="E17"/>
    </sheetView>
  </sheetViews>
  <sheetFormatPr defaultRowHeight="15"/>
  <cols>
    <col min="1" max="1" width="43.85546875" customWidth="1"/>
    <col min="2" max="2" width="10.7109375" customWidth="1"/>
    <col min="3" max="5" width="12" customWidth="1"/>
  </cols>
  <sheetData>
    <row r="1" spans="1:7">
      <c r="D1" s="164"/>
      <c r="E1" s="163" t="s">
        <v>288</v>
      </c>
    </row>
    <row r="2" spans="1:7">
      <c r="A2" s="164" t="s">
        <v>289</v>
      </c>
      <c r="E2" s="163"/>
    </row>
    <row r="3" spans="1:7">
      <c r="A3" s="88"/>
      <c r="B3" s="88"/>
      <c r="C3" s="88" t="str">
        <f>'Financial Projections-Page 3'!F7</f>
        <v>Rate year 1</v>
      </c>
      <c r="D3" s="88" t="str">
        <f>'Financial Projections-Page 3'!G7</f>
        <v>Rate year 2</v>
      </c>
      <c r="E3" s="88" t="str">
        <f>'Financial Projections-Page 3'!H7</f>
        <v>Rate year 3</v>
      </c>
    </row>
    <row r="4" spans="1:7">
      <c r="A4" s="88" t="s">
        <v>110</v>
      </c>
      <c r="B4" s="88"/>
      <c r="C4" s="198">
        <f>'WCS- Page 2'!F11</f>
        <v>1</v>
      </c>
      <c r="D4" s="198">
        <f>'WCS- Page 2'!G11</f>
        <v>2</v>
      </c>
      <c r="E4" s="198">
        <f>'WCS- Page 2'!H11</f>
        <v>3</v>
      </c>
    </row>
    <row r="5" spans="1:7">
      <c r="A5" s="88" t="s">
        <v>159</v>
      </c>
      <c r="B5" s="88"/>
      <c r="C5" s="89"/>
      <c r="D5" s="88"/>
      <c r="E5" s="88"/>
    </row>
    <row r="6" spans="1:7">
      <c r="A6" s="90" t="s">
        <v>310</v>
      </c>
      <c r="B6" s="88"/>
      <c r="C6" s="89">
        <f>'Financial Projections-Page 3'!F21</f>
        <v>0</v>
      </c>
      <c r="D6" s="89">
        <f>'Financial Projections-Page 3'!G21</f>
        <v>0</v>
      </c>
      <c r="E6" s="89">
        <f>'Financial Projections-Page 3'!H21</f>
        <v>0</v>
      </c>
    </row>
    <row r="7" spans="1:7">
      <c r="A7" s="90" t="s">
        <v>94</v>
      </c>
      <c r="B7" s="88"/>
      <c r="C7" s="88">
        <f>'Overview-Page 1'!H10</f>
        <v>0</v>
      </c>
      <c r="D7" s="88">
        <f>C7</f>
        <v>0</v>
      </c>
      <c r="E7" s="88">
        <f>D7</f>
        <v>0</v>
      </c>
    </row>
    <row r="8" spans="1:7">
      <c r="A8" s="166" t="s">
        <v>121</v>
      </c>
      <c r="B8" s="167"/>
      <c r="C8" s="168" t="e">
        <f>C6/C7/4</f>
        <v>#DIV/0!</v>
      </c>
      <c r="D8" s="168" t="e">
        <f>D6/D7/4</f>
        <v>#DIV/0!</v>
      </c>
      <c r="E8" s="168" t="e">
        <f>E6/E7/4</f>
        <v>#DIV/0!</v>
      </c>
    </row>
    <row r="9" spans="1:7">
      <c r="A9" s="88"/>
      <c r="B9" s="88"/>
      <c r="C9" s="88"/>
      <c r="D9" s="88"/>
      <c r="E9" s="88"/>
    </row>
    <row r="10" spans="1:7">
      <c r="A10" s="92" t="s">
        <v>111</v>
      </c>
      <c r="B10" s="88"/>
      <c r="C10" s="88"/>
      <c r="D10" s="88"/>
      <c r="E10" s="88"/>
      <c r="G10" s="245"/>
    </row>
    <row r="11" spans="1:7">
      <c r="A11" s="92" t="s">
        <v>320</v>
      </c>
      <c r="B11" s="239" t="s">
        <v>321</v>
      </c>
      <c r="C11" s="89">
        <f>'Financial Projections-Page 3'!F15</f>
        <v>0</v>
      </c>
      <c r="D11" s="89">
        <f>'Financial Projections-Page 3'!G15</f>
        <v>0</v>
      </c>
      <c r="E11" s="89">
        <f>'Financial Projections-Page 3'!H15</f>
        <v>0</v>
      </c>
      <c r="G11" s="246"/>
    </row>
    <row r="12" spans="1:7">
      <c r="A12" s="92" t="s">
        <v>322</v>
      </c>
      <c r="B12" s="239" t="s">
        <v>323</v>
      </c>
      <c r="C12" s="89">
        <f>'Financial Projections-Page 3'!F65</f>
        <v>0</v>
      </c>
      <c r="D12" s="89">
        <f>'Financial Projections-Page 3'!G65</f>
        <v>0</v>
      </c>
      <c r="E12" s="89">
        <f>'Financial Projections-Page 3'!H65</f>
        <v>0</v>
      </c>
      <c r="G12" s="246"/>
    </row>
    <row r="13" spans="1:7" ht="15.75">
      <c r="A13" s="92" t="s">
        <v>324</v>
      </c>
      <c r="B13" s="240" t="s">
        <v>325</v>
      </c>
      <c r="C13" s="89">
        <f>'Financial Projections-Page 3'!F56+'Financial Projections-Page 3'!F57</f>
        <v>0</v>
      </c>
      <c r="D13" s="89">
        <f>'Financial Projections-Page 3'!G56+'Financial Projections-Page 3'!G57</f>
        <v>0</v>
      </c>
      <c r="E13" s="89">
        <f>'Financial Projections-Page 3'!H56+'Financial Projections-Page 3'!H57</f>
        <v>0</v>
      </c>
      <c r="G13" s="246"/>
    </row>
    <row r="14" spans="1:7">
      <c r="A14" s="241" t="s">
        <v>326</v>
      </c>
      <c r="B14" s="239" t="s">
        <v>327</v>
      </c>
      <c r="C14" s="89">
        <f>'Financial Projections-Page 3'!F53</f>
        <v>0</v>
      </c>
      <c r="D14" s="89">
        <f>'Financial Projections-Page 3'!G53</f>
        <v>0</v>
      </c>
      <c r="E14" s="89">
        <f>'Financial Projections-Page 3'!H53</f>
        <v>0</v>
      </c>
      <c r="G14" s="247"/>
    </row>
    <row r="15" spans="1:7">
      <c r="A15" s="242" t="s">
        <v>328</v>
      </c>
      <c r="B15" s="243" t="s">
        <v>329</v>
      </c>
      <c r="C15" s="89">
        <f>SUM(C11:C14)</f>
        <v>0</v>
      </c>
      <c r="D15" s="89">
        <f t="shared" ref="D15:E15" si="0">SUM(D11:D14)</f>
        <v>0</v>
      </c>
      <c r="E15" s="89">
        <f t="shared" si="0"/>
        <v>0</v>
      </c>
      <c r="G15" s="246"/>
    </row>
    <row r="16" spans="1:7">
      <c r="A16" s="90" t="s">
        <v>335</v>
      </c>
      <c r="B16" s="239" t="s">
        <v>330</v>
      </c>
      <c r="C16" s="121" t="e">
        <f>C15/C12</f>
        <v>#DIV/0!</v>
      </c>
      <c r="D16" s="121" t="e">
        <f t="shared" ref="D16:E16" si="1">D15/D12</f>
        <v>#DIV/0!</v>
      </c>
      <c r="E16" s="121" t="e">
        <f t="shared" si="1"/>
        <v>#DIV/0!</v>
      </c>
      <c r="G16" s="248"/>
    </row>
    <row r="17" spans="1:7">
      <c r="A17" s="90" t="s">
        <v>334</v>
      </c>
      <c r="B17" s="239" t="s">
        <v>331</v>
      </c>
      <c r="C17" s="168" t="e">
        <f>C39</f>
        <v>#DIV/0!</v>
      </c>
      <c r="D17" s="168" t="e">
        <f t="shared" ref="D17:E17" si="2">D39</f>
        <v>#DIV/0!</v>
      </c>
      <c r="E17" s="168" t="e">
        <f t="shared" si="2"/>
        <v>#DIV/0!</v>
      </c>
      <c r="G17" s="249"/>
    </row>
    <row r="18" spans="1:7">
      <c r="A18" s="166" t="s">
        <v>332</v>
      </c>
      <c r="B18" s="244" t="s">
        <v>336</v>
      </c>
      <c r="C18" s="168" t="e">
        <f>C17*C16</f>
        <v>#DIV/0!</v>
      </c>
      <c r="D18" s="168" t="e">
        <f>D17*D16</f>
        <v>#DIV/0!</v>
      </c>
      <c r="E18" s="168" t="e">
        <f>E17*E16</f>
        <v>#DIV/0!</v>
      </c>
      <c r="G18" s="250"/>
    </row>
    <row r="19" spans="1:7">
      <c r="A19" s="90" t="s">
        <v>318</v>
      </c>
      <c r="B19" s="88"/>
      <c r="C19" s="122">
        <f>'Overview-Page 1'!H40/1000</f>
        <v>0</v>
      </c>
      <c r="D19" s="122">
        <f>'Overview-Page 1'!I40/1000</f>
        <v>0</v>
      </c>
      <c r="E19" s="122">
        <f>'Overview-Page 1'!J40/1000</f>
        <v>0</v>
      </c>
    </row>
    <row r="20" spans="1:7">
      <c r="A20" s="90" t="s">
        <v>160</v>
      </c>
      <c r="B20" s="88"/>
      <c r="C20" s="89" t="e">
        <f>C18*C19</f>
        <v>#DIV/0!</v>
      </c>
      <c r="D20" s="89" t="e">
        <f>D18*D19</f>
        <v>#DIV/0!</v>
      </c>
      <c r="E20" s="89" t="e">
        <f>E18*E19</f>
        <v>#DIV/0!</v>
      </c>
    </row>
    <row r="21" spans="1:7">
      <c r="A21" s="88"/>
      <c r="B21" s="88"/>
      <c r="C21" s="88"/>
      <c r="D21" s="88"/>
      <c r="E21" s="88"/>
    </row>
    <row r="22" spans="1:7">
      <c r="A22" s="92" t="s">
        <v>112</v>
      </c>
      <c r="B22" s="88"/>
      <c r="C22" s="88"/>
      <c r="D22" s="88"/>
      <c r="E22" s="88"/>
    </row>
    <row r="23" spans="1:7">
      <c r="A23" s="139" t="s">
        <v>226</v>
      </c>
      <c r="B23" s="88"/>
      <c r="C23" s="88"/>
      <c r="D23" s="88"/>
      <c r="E23" s="88"/>
    </row>
    <row r="24" spans="1:7">
      <c r="A24" s="90" t="s">
        <v>213</v>
      </c>
      <c r="B24" s="88"/>
      <c r="C24" s="89">
        <f>'Financial Projections-Page 3'!F63</f>
        <v>0</v>
      </c>
      <c r="D24" s="89">
        <f>'Financial Projections-Page 3'!G63</f>
        <v>0</v>
      </c>
      <c r="E24" s="89">
        <f>'Financial Projections-Page 3'!H63</f>
        <v>0</v>
      </c>
    </row>
    <row r="25" spans="1:7">
      <c r="A25" s="90" t="s">
        <v>319</v>
      </c>
      <c r="B25" s="88"/>
      <c r="C25" s="122" t="e">
        <f>#REF!-C19</f>
        <v>#REF!</v>
      </c>
      <c r="D25" s="122" t="e">
        <f>#REF!-D19</f>
        <v>#REF!</v>
      </c>
      <c r="E25" s="122" t="e">
        <f>#REF!-E19</f>
        <v>#REF!</v>
      </c>
    </row>
    <row r="26" spans="1:7">
      <c r="A26" s="166" t="s">
        <v>290</v>
      </c>
      <c r="B26" s="167"/>
      <c r="C26" s="251" t="e">
        <f>C24/C25</f>
        <v>#REF!</v>
      </c>
      <c r="D26" s="251" t="e">
        <f>D24/D25</f>
        <v>#REF!</v>
      </c>
      <c r="E26" s="251" t="e">
        <f>E24/E25</f>
        <v>#REF!</v>
      </c>
    </row>
    <row r="27" spans="1:7">
      <c r="A27" s="139" t="s">
        <v>231</v>
      </c>
      <c r="B27" s="88"/>
      <c r="C27" s="91"/>
      <c r="D27" s="91"/>
      <c r="E27" s="91"/>
    </row>
    <row r="28" spans="1:7">
      <c r="A28" s="90" t="s">
        <v>214</v>
      </c>
      <c r="B28" s="88"/>
      <c r="C28" s="89">
        <f>'Financial Projections-Page 3'!F64</f>
        <v>0</v>
      </c>
      <c r="D28" s="89">
        <f>'Financial Projections-Page 3'!G64</f>
        <v>0</v>
      </c>
      <c r="E28" s="89">
        <f>'Financial Projections-Page 3'!H64</f>
        <v>0</v>
      </c>
    </row>
    <row r="29" spans="1:7">
      <c r="A29" s="90" t="s">
        <v>232</v>
      </c>
      <c r="B29" s="88"/>
      <c r="C29" s="89">
        <f>C28*0.5</f>
        <v>0</v>
      </c>
      <c r="D29" s="89">
        <f t="shared" ref="D29:E29" si="3">D28*0.5</f>
        <v>0</v>
      </c>
      <c r="E29" s="89">
        <f t="shared" si="3"/>
        <v>0</v>
      </c>
    </row>
    <row r="30" spans="1:7">
      <c r="A30" s="90" t="s">
        <v>215</v>
      </c>
      <c r="B30" s="88"/>
      <c r="C30" s="140" t="e">
        <f>C25</f>
        <v>#REF!</v>
      </c>
      <c r="D30" s="140" t="e">
        <f t="shared" ref="D30:E30" si="4">D25</f>
        <v>#REF!</v>
      </c>
      <c r="E30" s="140" t="e">
        <f t="shared" si="4"/>
        <v>#REF!</v>
      </c>
    </row>
    <row r="31" spans="1:7">
      <c r="A31" s="90" t="s">
        <v>233</v>
      </c>
      <c r="B31" s="88"/>
      <c r="C31" s="140">
        <f>'Overview-Page 1'!H39/1000</f>
        <v>0</v>
      </c>
      <c r="D31" s="140">
        <f>'Overview-Page 1'!I39/1000</f>
        <v>0</v>
      </c>
      <c r="E31" s="140">
        <f>'Overview-Page 1'!J39/1000</f>
        <v>0</v>
      </c>
    </row>
    <row r="32" spans="1:7">
      <c r="A32" s="90" t="s">
        <v>291</v>
      </c>
      <c r="B32" s="88"/>
      <c r="C32" s="124" t="e">
        <f>(C29)/(C30-C31)</f>
        <v>#REF!</v>
      </c>
      <c r="D32" s="124" t="e">
        <f t="shared" ref="D32:E32" si="5">(D29)/(D30-D31)</f>
        <v>#REF!</v>
      </c>
      <c r="E32" s="124" t="e">
        <f t="shared" si="5"/>
        <v>#REF!</v>
      </c>
    </row>
    <row r="33" spans="1:5">
      <c r="A33" s="166" t="s">
        <v>292</v>
      </c>
      <c r="B33" s="167"/>
      <c r="C33" s="168" t="e">
        <f>C26+C32</f>
        <v>#REF!</v>
      </c>
      <c r="D33" s="168" t="e">
        <f t="shared" ref="D33:E33" si="6">D26+D32</f>
        <v>#REF!</v>
      </c>
      <c r="E33" s="168" t="e">
        <f t="shared" si="6"/>
        <v>#REF!</v>
      </c>
    </row>
    <row r="34" spans="1:5">
      <c r="A34" s="119" t="s">
        <v>212</v>
      </c>
      <c r="B34" s="88"/>
      <c r="C34" s="88"/>
      <c r="D34" s="88"/>
      <c r="E34" s="88"/>
    </row>
    <row r="35" spans="1:5">
      <c r="A35" s="90" t="s">
        <v>214</v>
      </c>
      <c r="B35" s="88"/>
      <c r="C35" s="89">
        <f>'Financial Projections-Page 3'!F64</f>
        <v>0</v>
      </c>
      <c r="D35" s="89">
        <f>'Financial Projections-Page 3'!G64</f>
        <v>0</v>
      </c>
      <c r="E35" s="89">
        <f>'Financial Projections-Page 3'!H64</f>
        <v>0</v>
      </c>
    </row>
    <row r="36" spans="1:5">
      <c r="A36" s="90" t="s">
        <v>232</v>
      </c>
      <c r="B36" s="88"/>
      <c r="C36" s="89">
        <f>C35*0.5</f>
        <v>0</v>
      </c>
      <c r="D36" s="89">
        <f t="shared" ref="D36" si="7">D35*0.5</f>
        <v>0</v>
      </c>
      <c r="E36" s="89">
        <f t="shared" ref="E36" si="8">E35*0.5</f>
        <v>0</v>
      </c>
    </row>
    <row r="37" spans="1:5">
      <c r="A37" s="90" t="s">
        <v>236</v>
      </c>
      <c r="B37" s="88" t="s">
        <v>140</v>
      </c>
      <c r="C37" s="122">
        <f>('Overview-Page 1'!H37)/1000</f>
        <v>0</v>
      </c>
      <c r="D37" s="122">
        <f>('Overview-Page 1'!I37)/1000</f>
        <v>0</v>
      </c>
      <c r="E37" s="122">
        <f>('Overview-Page 1'!J37)/1000</f>
        <v>0</v>
      </c>
    </row>
    <row r="38" spans="1:5">
      <c r="A38" s="90" t="s">
        <v>216</v>
      </c>
      <c r="B38" s="88"/>
      <c r="C38" s="124" t="e">
        <f>C36/C37</f>
        <v>#DIV/0!</v>
      </c>
      <c r="D38" s="124" t="e">
        <f t="shared" ref="D38:E38" si="9">D36/D37</f>
        <v>#DIV/0!</v>
      </c>
      <c r="E38" s="124" t="e">
        <f t="shared" si="9"/>
        <v>#DIV/0!</v>
      </c>
    </row>
    <row r="39" spans="1:5">
      <c r="A39" s="166" t="s">
        <v>293</v>
      </c>
      <c r="B39" s="167"/>
      <c r="C39" s="168" t="e">
        <f t="shared" ref="C39:E39" si="10">C38+C33</f>
        <v>#DIV/0!</v>
      </c>
      <c r="D39" s="168" t="e">
        <f t="shared" si="10"/>
        <v>#DIV/0!</v>
      </c>
      <c r="E39" s="168" t="e">
        <f t="shared" si="10"/>
        <v>#DIV/0!</v>
      </c>
    </row>
    <row r="40" spans="1:5">
      <c r="A40" s="90"/>
      <c r="B40" s="88"/>
      <c r="C40" s="88"/>
      <c r="D40" s="88"/>
      <c r="E40" s="88"/>
    </row>
    <row r="41" spans="1:5">
      <c r="A41" s="92" t="s">
        <v>113</v>
      </c>
      <c r="B41" s="88"/>
      <c r="C41" s="88"/>
      <c r="D41" s="88"/>
      <c r="E41" s="88"/>
    </row>
    <row r="42" spans="1:5">
      <c r="A42" s="90" t="s">
        <v>114</v>
      </c>
      <c r="B42" s="88"/>
      <c r="C42" s="89">
        <f>'Financial Projections-Page 3'!F91</f>
        <v>0</v>
      </c>
      <c r="D42" s="89">
        <f>'Financial Projections-Page 3'!G91</f>
        <v>0</v>
      </c>
      <c r="E42" s="89">
        <f>'Financial Projections-Page 3'!H91</f>
        <v>0</v>
      </c>
    </row>
    <row r="43" spans="1:5">
      <c r="A43" s="90" t="s">
        <v>115</v>
      </c>
      <c r="B43" s="88" t="s">
        <v>140</v>
      </c>
      <c r="C43" s="122">
        <f>'Overview-Page 1'!H52/1000</f>
        <v>0</v>
      </c>
      <c r="D43" s="122">
        <f>'Overview-Page 1'!I52/1000</f>
        <v>0</v>
      </c>
      <c r="E43" s="122">
        <f>'Overview-Page 1'!J52/1000</f>
        <v>0</v>
      </c>
    </row>
    <row r="44" spans="1:5">
      <c r="A44" s="166" t="s">
        <v>116</v>
      </c>
      <c r="B44" s="167"/>
      <c r="C44" s="168" t="e">
        <f>C42/C43</f>
        <v>#DIV/0!</v>
      </c>
      <c r="D44" s="168" t="e">
        <f>D42/D43</f>
        <v>#DIV/0!</v>
      </c>
      <c r="E44" s="168" t="e">
        <f>E42/E43</f>
        <v>#DIV/0!</v>
      </c>
    </row>
    <row r="45" spans="1:5">
      <c r="C45" s="276" t="s">
        <v>314</v>
      </c>
      <c r="D45" s="276"/>
    </row>
  </sheetData>
  <mergeCells count="1">
    <mergeCell ref="C45:D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H25"/>
  <sheetViews>
    <sheetView workbookViewId="0">
      <selection activeCell="E25" sqref="E25:F25"/>
    </sheetView>
  </sheetViews>
  <sheetFormatPr defaultRowHeight="15"/>
  <cols>
    <col min="1" max="1" width="56" customWidth="1"/>
    <col min="2" max="2" width="12.140625" customWidth="1"/>
    <col min="3" max="3" width="15" customWidth="1"/>
    <col min="4" max="4" width="8.140625" customWidth="1"/>
    <col min="5" max="5" width="13.42578125" customWidth="1"/>
    <col min="6" max="6" width="9" customWidth="1"/>
    <col min="7" max="7" width="14.42578125" customWidth="1"/>
    <col min="8" max="8" width="7.7109375" bestFit="1" customWidth="1"/>
  </cols>
  <sheetData>
    <row r="1" spans="1:8" ht="15" customHeight="1"/>
    <row r="2" spans="1:8" ht="15" customHeight="1">
      <c r="A2" s="164" t="s">
        <v>289</v>
      </c>
      <c r="B2" s="164"/>
      <c r="C2" s="164"/>
      <c r="D2" s="164"/>
      <c r="E2" s="306" t="s">
        <v>294</v>
      </c>
      <c r="F2" s="306"/>
      <c r="G2" s="306"/>
      <c r="H2" s="306"/>
    </row>
    <row r="3" spans="1:8" ht="15" customHeight="1">
      <c r="A3" s="169" t="s">
        <v>118</v>
      </c>
      <c r="B3" s="309" t="s">
        <v>119</v>
      </c>
      <c r="C3" s="311">
        <v>41091</v>
      </c>
      <c r="D3" s="170" t="s">
        <v>311</v>
      </c>
      <c r="E3" s="311">
        <v>41457</v>
      </c>
      <c r="F3" s="170" t="s">
        <v>311</v>
      </c>
      <c r="G3" s="311">
        <v>41823</v>
      </c>
      <c r="H3" s="170" t="s">
        <v>311</v>
      </c>
    </row>
    <row r="4" spans="1:8" ht="15" customHeight="1">
      <c r="A4" s="169" t="s">
        <v>131</v>
      </c>
      <c r="B4" s="310"/>
      <c r="C4" s="312"/>
      <c r="D4" s="230" t="s">
        <v>312</v>
      </c>
      <c r="E4" s="312"/>
      <c r="F4" s="230" t="s">
        <v>312</v>
      </c>
      <c r="G4" s="312"/>
      <c r="H4" s="230" t="s">
        <v>312</v>
      </c>
    </row>
    <row r="5" spans="1:8" ht="15" customHeight="1">
      <c r="A5" s="182" t="s">
        <v>121</v>
      </c>
      <c r="B5" s="183">
        <f>'Overview-Page 1'!G55</f>
        <v>0</v>
      </c>
      <c r="C5" s="183" t="e">
        <f>'Rate Calculator-Page 5'!C8</f>
        <v>#DIV/0!</v>
      </c>
      <c r="D5" s="184" t="e">
        <f>(C5-B5)/B5</f>
        <v>#DIV/0!</v>
      </c>
      <c r="E5" s="183" t="e">
        <f>'Rate Calculator-Page 5'!D8</f>
        <v>#DIV/0!</v>
      </c>
      <c r="F5" s="184" t="e">
        <f>(E5-C5)/C5</f>
        <v>#DIV/0!</v>
      </c>
      <c r="G5" s="183" t="e">
        <f>'Rate Calculator-Page 5'!E8</f>
        <v>#DIV/0!</v>
      </c>
      <c r="H5" s="184" t="e">
        <f>(G5-E5)/E5</f>
        <v>#DIV/0!</v>
      </c>
    </row>
    <row r="6" spans="1:8" ht="15" customHeight="1">
      <c r="A6" s="173" t="s">
        <v>120</v>
      </c>
      <c r="B6" s="169"/>
      <c r="C6" s="174"/>
      <c r="D6" s="171"/>
      <c r="E6" s="175"/>
      <c r="F6" s="171"/>
      <c r="G6" s="175"/>
      <c r="H6" s="172"/>
    </row>
    <row r="7" spans="1:8" ht="15" customHeight="1">
      <c r="A7" s="185" t="s">
        <v>217</v>
      </c>
      <c r="B7" s="183">
        <f>'Overview-Page 1'!G57</f>
        <v>0</v>
      </c>
      <c r="C7" s="183" t="e">
        <f>'Rate Calculator-Page 5'!C39</f>
        <v>#DIV/0!</v>
      </c>
      <c r="D7" s="184" t="e">
        <f t="shared" ref="D7:D16" si="0">(C7-B7)/B7</f>
        <v>#DIV/0!</v>
      </c>
      <c r="E7" s="183" t="e">
        <f>'Rate Calculator-Page 5'!D39</f>
        <v>#DIV/0!</v>
      </c>
      <c r="F7" s="184" t="e">
        <f>(E7-C7)/C7</f>
        <v>#DIV/0!</v>
      </c>
      <c r="G7" s="183" t="e">
        <f>'Rate Calculator-Page 5'!E39</f>
        <v>#DIV/0!</v>
      </c>
      <c r="H7" s="184" t="e">
        <f t="shared" ref="H7:H14" si="1">(G7-E7)/E7</f>
        <v>#DIV/0!</v>
      </c>
    </row>
    <row r="8" spans="1:8" ht="15" customHeight="1">
      <c r="A8" s="176" t="s">
        <v>237</v>
      </c>
      <c r="B8" s="177">
        <f>'Overview-Page 1'!G58</f>
        <v>0</v>
      </c>
      <c r="C8" s="177" t="e">
        <f>'Rate Calculator-Page 5'!C33</f>
        <v>#REF!</v>
      </c>
      <c r="D8" s="178" t="e">
        <f t="shared" si="0"/>
        <v>#REF!</v>
      </c>
      <c r="E8" s="177" t="e">
        <f>'Rate Calculator-Page 5'!D33</f>
        <v>#REF!</v>
      </c>
      <c r="F8" s="178" t="e">
        <f>(E8-C8)/C8</f>
        <v>#REF!</v>
      </c>
      <c r="G8" s="177" t="e">
        <f>'Rate Calculator-Page 5'!E33</f>
        <v>#REF!</v>
      </c>
      <c r="H8" s="179" t="e">
        <f t="shared" si="1"/>
        <v>#REF!</v>
      </c>
    </row>
    <row r="9" spans="1:8" ht="15" customHeight="1">
      <c r="A9" s="185" t="s">
        <v>218</v>
      </c>
      <c r="B9" s="183">
        <f>'Overview-Page 1'!G59</f>
        <v>0</v>
      </c>
      <c r="C9" s="183" t="e">
        <f>'Rate Calculator-Page 5'!C26</f>
        <v>#REF!</v>
      </c>
      <c r="D9" s="184" t="e">
        <f t="shared" si="0"/>
        <v>#REF!</v>
      </c>
      <c r="E9" s="183" t="e">
        <f>'Rate Calculator-Page 5'!D26</f>
        <v>#REF!</v>
      </c>
      <c r="F9" s="184" t="e">
        <f t="shared" ref="F9:F16" si="2">(E9-C9)/C9</f>
        <v>#REF!</v>
      </c>
      <c r="G9" s="183" t="e">
        <f>'Rate Calculator-Page 5'!E26</f>
        <v>#REF!</v>
      </c>
      <c r="H9" s="184" t="e">
        <f t="shared" si="1"/>
        <v>#REF!</v>
      </c>
    </row>
    <row r="10" spans="1:8" ht="15" customHeight="1">
      <c r="A10" s="173" t="s">
        <v>219</v>
      </c>
      <c r="B10" s="177">
        <f>'Overview-Page 1'!G60</f>
        <v>0</v>
      </c>
      <c r="C10" s="177" t="e">
        <f>'Rate Calculator-Page 5'!C44</f>
        <v>#DIV/0!</v>
      </c>
      <c r="D10" s="178" t="e">
        <f t="shared" si="0"/>
        <v>#DIV/0!</v>
      </c>
      <c r="E10" s="177" t="e">
        <f>'Rate Calculator-Page 5'!D44</f>
        <v>#DIV/0!</v>
      </c>
      <c r="F10" s="178" t="e">
        <f t="shared" si="2"/>
        <v>#DIV/0!</v>
      </c>
      <c r="G10" s="177" t="e">
        <f>'Rate Calculator-Page 5'!E44</f>
        <v>#DIV/0!</v>
      </c>
      <c r="H10" s="179" t="e">
        <f t="shared" si="1"/>
        <v>#DIV/0!</v>
      </c>
    </row>
    <row r="11" spans="1:8" ht="15" customHeight="1">
      <c r="A11" s="182" t="s">
        <v>122</v>
      </c>
      <c r="B11" s="183">
        <f>(B7+B10)*'Overview-Page 1'!D18/1000+B5</f>
        <v>0</v>
      </c>
      <c r="C11" s="183" t="e">
        <f>(C7+C10)*'Overview-Page 1'!D18/1000+C5</f>
        <v>#DIV/0!</v>
      </c>
      <c r="D11" s="184" t="e">
        <f t="shared" si="0"/>
        <v>#DIV/0!</v>
      </c>
      <c r="E11" s="183" t="e">
        <f>(E7+E10)*'Overview-Page 1'!D18/1000+E5</f>
        <v>#DIV/0!</v>
      </c>
      <c r="F11" s="184" t="e">
        <f t="shared" si="2"/>
        <v>#DIV/0!</v>
      </c>
      <c r="G11" s="183" t="e">
        <f>(G7+G10)*'Overview-Page 1'!D18/1000+G5</f>
        <v>#DIV/0!</v>
      </c>
      <c r="H11" s="184" t="e">
        <f t="shared" si="1"/>
        <v>#DIV/0!</v>
      </c>
    </row>
    <row r="12" spans="1:8" ht="15" customHeight="1">
      <c r="A12" s="180" t="s">
        <v>228</v>
      </c>
      <c r="B12" s="177">
        <f>((B7+B10)*12.5*4)+(B5*4)</f>
        <v>0</v>
      </c>
      <c r="C12" s="177" t="e">
        <f>((C7+C10)*12.5*4)+(C5*4)</f>
        <v>#DIV/0!</v>
      </c>
      <c r="D12" s="178" t="e">
        <f t="shared" si="0"/>
        <v>#DIV/0!</v>
      </c>
      <c r="E12" s="177" t="e">
        <f>((E7+E10)*12.5*4)+(E5*4)</f>
        <v>#DIV/0!</v>
      </c>
      <c r="F12" s="178" t="e">
        <f t="shared" si="2"/>
        <v>#DIV/0!</v>
      </c>
      <c r="G12" s="181" t="e">
        <f>((G7+G10)*12.5*4)+(G5*4)</f>
        <v>#DIV/0!</v>
      </c>
      <c r="H12" s="179" t="e">
        <f t="shared" si="1"/>
        <v>#DIV/0!</v>
      </c>
    </row>
    <row r="13" spans="1:8" ht="15" customHeight="1">
      <c r="A13" s="182" t="s">
        <v>123</v>
      </c>
      <c r="B13" s="183">
        <f>B10*'Overview-Page 1'!G29/1000+'Table of Proposed Rates-Page 6'!B5</f>
        <v>0</v>
      </c>
      <c r="C13" s="183" t="e">
        <f>C10*'Overview-Page 1'!I29/1000+'Table of Proposed Rates-Page 6'!C5</f>
        <v>#DIV/0!</v>
      </c>
      <c r="D13" s="184" t="e">
        <f t="shared" si="0"/>
        <v>#DIV/0!</v>
      </c>
      <c r="E13" s="183" t="e">
        <f>E10*'Overview-Page 1'!H29/1000+'Table of Proposed Rates-Page 6'!E5</f>
        <v>#DIV/0!</v>
      </c>
      <c r="F13" s="184" t="e">
        <f t="shared" si="2"/>
        <v>#DIV/0!</v>
      </c>
      <c r="G13" s="183" t="e">
        <f>G10*'Overview-Page 1'!J29/1000+'Table of Proposed Rates-Page 6'!G5</f>
        <v>#DIV/0!</v>
      </c>
      <c r="H13" s="184" t="e">
        <f t="shared" si="1"/>
        <v>#DIV/0!</v>
      </c>
    </row>
    <row r="14" spans="1:8" ht="15" customHeight="1">
      <c r="A14" s="180" t="s">
        <v>124</v>
      </c>
      <c r="B14" s="177">
        <f>'Overview-Page 1'!G61</f>
        <v>0</v>
      </c>
      <c r="C14" s="177" t="e">
        <f>'Rate Calculator-Page 5'!C18</f>
        <v>#DIV/0!</v>
      </c>
      <c r="D14" s="178" t="e">
        <f t="shared" si="0"/>
        <v>#DIV/0!</v>
      </c>
      <c r="E14" s="177" t="e">
        <f>'Rate Calculator-Page 5'!D18</f>
        <v>#DIV/0!</v>
      </c>
      <c r="F14" s="178" t="e">
        <f t="shared" si="2"/>
        <v>#DIV/0!</v>
      </c>
      <c r="G14" s="177" t="e">
        <f>'Rate Calculator-Page 5'!E18</f>
        <v>#DIV/0!</v>
      </c>
      <c r="H14" s="179" t="e">
        <f t="shared" si="1"/>
        <v>#DIV/0!</v>
      </c>
    </row>
    <row r="15" spans="1:8" ht="15" customHeight="1">
      <c r="A15" s="182" t="s">
        <v>125</v>
      </c>
      <c r="B15" s="183">
        <f>'Overview-Page 1'!G14</f>
        <v>0</v>
      </c>
      <c r="C15" s="190">
        <f>'Overview-Page 1'!I14</f>
        <v>0</v>
      </c>
      <c r="D15" s="184" t="e">
        <f t="shared" si="0"/>
        <v>#DIV/0!</v>
      </c>
      <c r="E15" s="190">
        <f>'Overview-Page 1'!I14</f>
        <v>0</v>
      </c>
      <c r="F15" s="184" t="e">
        <f t="shared" si="2"/>
        <v>#DIV/0!</v>
      </c>
      <c r="G15" s="190">
        <f>'Overview-Page 1'!J14</f>
        <v>0</v>
      </c>
      <c r="H15" s="184" t="e">
        <f>(G15-E15)/E15</f>
        <v>#DIV/0!</v>
      </c>
    </row>
    <row r="16" spans="1:8" s="138" customFormat="1" ht="15" customHeight="1">
      <c r="A16" s="180" t="s">
        <v>126</v>
      </c>
      <c r="B16" s="177">
        <f>'Overview-Page 1'!G13</f>
        <v>0</v>
      </c>
      <c r="C16" s="191">
        <f>'Overview-Page 1'!H13</f>
        <v>0</v>
      </c>
      <c r="D16" s="178" t="e">
        <f t="shared" si="0"/>
        <v>#DIV/0!</v>
      </c>
      <c r="E16" s="191">
        <f>'Overview-Page 1'!I13</f>
        <v>0</v>
      </c>
      <c r="F16" s="178" t="e">
        <f t="shared" si="2"/>
        <v>#DIV/0!</v>
      </c>
      <c r="G16" s="191">
        <f>'Overview-Page 1'!J13</f>
        <v>0</v>
      </c>
      <c r="H16" s="179" t="e">
        <f>(G16-E16)/E16</f>
        <v>#DIV/0!</v>
      </c>
    </row>
    <row r="17" spans="1:8" ht="15" customHeight="1">
      <c r="A17" s="307" t="s">
        <v>138</v>
      </c>
      <c r="B17" s="308"/>
      <c r="C17" s="308"/>
      <c r="D17" s="308"/>
      <c r="E17" s="308"/>
      <c r="F17" s="308"/>
      <c r="G17" s="308"/>
      <c r="H17" s="186"/>
    </row>
    <row r="18" spans="1:8">
      <c r="A18" s="307" t="s">
        <v>229</v>
      </c>
      <c r="B18" s="308"/>
      <c r="C18" s="308"/>
      <c r="D18" s="308"/>
      <c r="E18" s="308"/>
      <c r="F18" s="308"/>
      <c r="G18" s="308"/>
      <c r="H18" s="186"/>
    </row>
    <row r="19" spans="1:8">
      <c r="A19" s="187" t="s">
        <v>230</v>
      </c>
      <c r="B19" s="188">
        <f>'Overview-Page 1'!G29</f>
        <v>0</v>
      </c>
      <c r="C19" s="189"/>
      <c r="D19" s="189"/>
      <c r="E19" s="189"/>
      <c r="F19" s="189"/>
      <c r="G19" s="189"/>
      <c r="H19" s="186"/>
    </row>
    <row r="25" spans="1:8">
      <c r="E25" s="276" t="s">
        <v>314</v>
      </c>
      <c r="F25" s="276"/>
    </row>
  </sheetData>
  <mergeCells count="8">
    <mergeCell ref="E25:F25"/>
    <mergeCell ref="E2:H2"/>
    <mergeCell ref="A18:G18"/>
    <mergeCell ref="A17:G17"/>
    <mergeCell ref="B3:B4"/>
    <mergeCell ref="C3:C4"/>
    <mergeCell ref="E3:E4"/>
    <mergeCell ref="G3:G4"/>
  </mergeCells>
  <pageMargins left="0.70866141732283472" right="0.70866141732283472" top="0.74803149606299213" bottom="0.74803149606299213" header="0.31496062992125984" footer="0.31496062992125984"/>
  <pageSetup paperSize="5" orientation="landscape" r:id="rId1"/>
</worksheet>
</file>

<file path=xl/worksheets/sheet8.xml><?xml version="1.0" encoding="utf-8"?>
<worksheet xmlns="http://schemas.openxmlformats.org/spreadsheetml/2006/main" xmlns:r="http://schemas.openxmlformats.org/officeDocument/2006/relationships">
  <dimension ref="A1:G50"/>
  <sheetViews>
    <sheetView topLeftCell="A28" workbookViewId="0">
      <selection activeCell="F50" sqref="F50:G50"/>
    </sheetView>
  </sheetViews>
  <sheetFormatPr defaultRowHeight="15"/>
  <cols>
    <col min="3" max="3" width="15.28515625" customWidth="1"/>
    <col min="5" max="5" width="15.85546875" customWidth="1"/>
    <col min="6" max="6" width="15.28515625" customWidth="1"/>
    <col min="7" max="7" width="12.42578125" customWidth="1"/>
  </cols>
  <sheetData>
    <row r="1" spans="1:7">
      <c r="A1" s="164" t="s">
        <v>289</v>
      </c>
      <c r="E1" s="192"/>
      <c r="F1" s="313" t="s">
        <v>295</v>
      </c>
      <c r="G1" s="313"/>
    </row>
    <row r="2" spans="1:7">
      <c r="A2" t="s">
        <v>92</v>
      </c>
      <c r="E2" s="192"/>
      <c r="F2" s="192"/>
    </row>
    <row r="3" spans="1:7">
      <c r="A3" t="s">
        <v>92</v>
      </c>
    </row>
    <row r="4" spans="1:7" ht="45">
      <c r="A4" s="102" t="s">
        <v>142</v>
      </c>
      <c r="B4" s="102" t="s">
        <v>143</v>
      </c>
      <c r="C4" s="102" t="s">
        <v>144</v>
      </c>
      <c r="D4" s="103" t="s">
        <v>145</v>
      </c>
      <c r="E4" s="104" t="s">
        <v>120</v>
      </c>
      <c r="F4" s="104" t="s">
        <v>29</v>
      </c>
      <c r="G4" s="102" t="s">
        <v>146</v>
      </c>
    </row>
    <row r="5" spans="1:7">
      <c r="A5" s="106"/>
      <c r="B5" s="33"/>
      <c r="C5" s="33"/>
      <c r="D5" s="33"/>
      <c r="E5" s="33"/>
      <c r="F5" s="33"/>
      <c r="G5" s="33"/>
    </row>
    <row r="6" spans="1:7">
      <c r="A6" s="105" t="s">
        <v>147</v>
      </c>
      <c r="B6" s="106">
        <v>1</v>
      </c>
      <c r="C6" s="107">
        <v>3000</v>
      </c>
      <c r="D6" s="108">
        <f>'Table of Proposed Rates-Page 6'!B5</f>
        <v>0</v>
      </c>
      <c r="E6" s="109">
        <f>'Table of Proposed Rates-Page 6'!$B$7*C6/1000</f>
        <v>0</v>
      </c>
      <c r="F6" s="109">
        <f>'Table of Proposed Rates-Page 6'!$B$10*C6/1000</f>
        <v>0</v>
      </c>
      <c r="G6" s="110">
        <f>SUM(D6:F6)</f>
        <v>0</v>
      </c>
    </row>
    <row r="7" spans="1:7">
      <c r="A7" s="105" t="s">
        <v>148</v>
      </c>
      <c r="B7" s="106">
        <v>2</v>
      </c>
      <c r="C7" s="107">
        <v>6000</v>
      </c>
      <c r="D7" s="108">
        <f>D6</f>
        <v>0</v>
      </c>
      <c r="E7" s="109">
        <f>'Table of Proposed Rates-Page 6'!$B$7*C7/1000</f>
        <v>0</v>
      </c>
      <c r="F7" s="109">
        <f>'Table of Proposed Rates-Page 6'!$B$10*C7/1000</f>
        <v>0</v>
      </c>
      <c r="G7" s="110">
        <f>SUM(D7:F7)</f>
        <v>0</v>
      </c>
    </row>
    <row r="8" spans="1:7">
      <c r="A8" s="106">
        <v>1</v>
      </c>
      <c r="B8" s="106">
        <v>4</v>
      </c>
      <c r="C8" s="107">
        <v>12000</v>
      </c>
      <c r="D8" s="108">
        <f t="shared" ref="D8:D13" si="0">D7</f>
        <v>0</v>
      </c>
      <c r="E8" s="109">
        <f>'Table of Proposed Rates-Page 6'!$B$7*C8/1000</f>
        <v>0</v>
      </c>
      <c r="F8" s="109">
        <f>'Table of Proposed Rates-Page 6'!$B$10*C8/1000</f>
        <v>0</v>
      </c>
      <c r="G8" s="110">
        <f>SUM(D8:F8)</f>
        <v>0</v>
      </c>
    </row>
    <row r="9" spans="1:7">
      <c r="A9" s="111">
        <v>1.25</v>
      </c>
      <c r="B9" s="106">
        <v>10</v>
      </c>
      <c r="C9" s="107">
        <v>30000</v>
      </c>
      <c r="D9" s="108">
        <f t="shared" si="0"/>
        <v>0</v>
      </c>
      <c r="E9" s="109">
        <f>('Table of Proposed Rates-Page 6'!$B$7*'Overview-Page 1'!$G$35/1000)+('Table of Proposed Rates-Page 6'!$B$8*(C9-'Overview-Page 1'!$G$35)/1000)</f>
        <v>0</v>
      </c>
      <c r="F9" s="109">
        <f>'Table of Proposed Rates-Page 6'!$B$10*C9/1000</f>
        <v>0</v>
      </c>
      <c r="G9" s="110">
        <f>SUM(D9:F9)</f>
        <v>0</v>
      </c>
    </row>
    <row r="10" spans="1:7">
      <c r="A10" s="106">
        <v>2</v>
      </c>
      <c r="B10" s="106">
        <v>25</v>
      </c>
      <c r="C10" s="107">
        <v>75000</v>
      </c>
      <c r="D10" s="108">
        <f t="shared" si="0"/>
        <v>0</v>
      </c>
      <c r="E10" s="109">
        <f>('Table of Proposed Rates-Page 6'!$B$7*'Overview-Page 1'!$G$35/1000)+('Table of Proposed Rates-Page 6'!$B$8*(C10-'Overview-Page 1'!$G$35)/1000)</f>
        <v>0</v>
      </c>
      <c r="F10" s="109">
        <f>'Table of Proposed Rates-Page 6'!$B$10*C10/1000</f>
        <v>0</v>
      </c>
      <c r="G10" s="110">
        <f>SUM(D10:F10)</f>
        <v>0</v>
      </c>
    </row>
    <row r="11" spans="1:7">
      <c r="A11" s="115">
        <v>3</v>
      </c>
      <c r="B11" s="114">
        <v>45</v>
      </c>
      <c r="C11" s="113">
        <v>135000</v>
      </c>
      <c r="D11" s="108">
        <f t="shared" si="0"/>
        <v>0</v>
      </c>
      <c r="E11" s="109">
        <f>('Table of Proposed Rates-Page 6'!$B$7*'Overview-Page 1'!$G$35/1000)+('Table of Proposed Rates-Page 6'!$B$8*('Overview-Page 1'!$G$36-'Overview-Page 1'!$G$35)/1000+(C11-'Overview-Page 1'!$G$36)/1000*'Table of Proposed Rates-Page 6'!$B$9)</f>
        <v>0</v>
      </c>
      <c r="F11" s="109">
        <f>'Table of Proposed Rates-Page 6'!$B$10*C11/1000</f>
        <v>0</v>
      </c>
      <c r="G11" s="110">
        <f t="shared" ref="G11:G13" si="1">SUM(D11:F11)</f>
        <v>0</v>
      </c>
    </row>
    <row r="12" spans="1:7">
      <c r="A12" s="115">
        <v>4</v>
      </c>
      <c r="B12" s="114">
        <v>90</v>
      </c>
      <c r="C12" s="113">
        <v>270000</v>
      </c>
      <c r="D12" s="108">
        <f t="shared" si="0"/>
        <v>0</v>
      </c>
      <c r="E12" s="109">
        <f>('Table of Proposed Rates-Page 6'!$B$7*'Overview-Page 1'!$G$35/1000)+('Table of Proposed Rates-Page 6'!$B$8*('Overview-Page 1'!$G$36-'Overview-Page 1'!$G$35)/1000+(C12-'Overview-Page 1'!$G$36)/1000*'Table of Proposed Rates-Page 6'!$B$9)</f>
        <v>0</v>
      </c>
      <c r="F12" s="109">
        <f>'Table of Proposed Rates-Page 6'!$B$10*C12/1000</f>
        <v>0</v>
      </c>
      <c r="G12" s="110">
        <f t="shared" si="1"/>
        <v>0</v>
      </c>
    </row>
    <row r="13" spans="1:7">
      <c r="A13" s="115">
        <v>6</v>
      </c>
      <c r="B13" s="114">
        <v>170</v>
      </c>
      <c r="C13" s="113">
        <v>510000</v>
      </c>
      <c r="D13" s="108">
        <f t="shared" si="0"/>
        <v>0</v>
      </c>
      <c r="E13" s="109">
        <f>('Table of Proposed Rates-Page 6'!$B$7*'Overview-Page 1'!$G$35/1000)+('Table of Proposed Rates-Page 6'!$B$8*('Overview-Page 1'!$G$36-'Overview-Page 1'!$G$35)/1000+(C13-'Overview-Page 1'!$G$36)/1000*'Table of Proposed Rates-Page 6'!$B$9)</f>
        <v>0</v>
      </c>
      <c r="F13" s="109">
        <f>'Table of Proposed Rates-Page 6'!$B$10*C13/1000</f>
        <v>0</v>
      </c>
      <c r="G13" s="110">
        <f t="shared" si="1"/>
        <v>0</v>
      </c>
    </row>
    <row r="14" spans="1:7">
      <c r="A14" s="97"/>
      <c r="B14" s="97"/>
      <c r="C14" s="98"/>
      <c r="D14" s="99"/>
      <c r="E14" s="100"/>
      <c r="F14" s="100"/>
      <c r="G14" s="101"/>
    </row>
    <row r="15" spans="1:7">
      <c r="A15" s="112" t="s">
        <v>149</v>
      </c>
      <c r="B15" s="30"/>
      <c r="C15" s="30"/>
      <c r="D15" s="30"/>
      <c r="E15" s="30"/>
      <c r="F15" s="30"/>
      <c r="G15" s="30"/>
    </row>
    <row r="16" spans="1:7" ht="45">
      <c r="A16" s="102" t="s">
        <v>142</v>
      </c>
      <c r="B16" s="102" t="s">
        <v>143</v>
      </c>
      <c r="C16" s="102" t="s">
        <v>144</v>
      </c>
      <c r="D16" s="103" t="s">
        <v>145</v>
      </c>
      <c r="E16" s="104" t="s">
        <v>120</v>
      </c>
      <c r="F16" s="104" t="s">
        <v>29</v>
      </c>
      <c r="G16" s="102" t="s">
        <v>146</v>
      </c>
    </row>
    <row r="17" spans="1:7">
      <c r="A17" s="105" t="s">
        <v>147</v>
      </c>
      <c r="B17" s="106">
        <v>1</v>
      </c>
      <c r="C17" s="107">
        <v>3000</v>
      </c>
      <c r="D17" s="125" t="e">
        <f>'Table of Proposed Rates-Page 6'!C5</f>
        <v>#DIV/0!</v>
      </c>
      <c r="E17" s="124" t="e">
        <f>'Table of Proposed Rates-Page 6'!$C$7*C17/1000</f>
        <v>#DIV/0!</v>
      </c>
      <c r="F17" s="124" t="e">
        <f>'Table of Proposed Rates-Page 6'!$C$10*C17/1000</f>
        <v>#DIV/0!</v>
      </c>
      <c r="G17" s="126" t="e">
        <f t="shared" ref="G17:G21" si="2">SUM(D17:F17)</f>
        <v>#DIV/0!</v>
      </c>
    </row>
    <row r="18" spans="1:7">
      <c r="A18" s="105" t="s">
        <v>148</v>
      </c>
      <c r="B18" s="106">
        <v>2</v>
      </c>
      <c r="C18" s="107">
        <v>6000</v>
      </c>
      <c r="D18" s="125" t="e">
        <f t="shared" ref="D18:D24" si="3">D17</f>
        <v>#DIV/0!</v>
      </c>
      <c r="E18" s="109" t="e">
        <f>'Table of Proposed Rates-Page 6'!$C$7*C18/1000</f>
        <v>#DIV/0!</v>
      </c>
      <c r="F18" s="124" t="e">
        <f>'Table of Proposed Rates-Page 6'!$C$10*C18/1000</f>
        <v>#DIV/0!</v>
      </c>
      <c r="G18" s="126" t="e">
        <f t="shared" si="2"/>
        <v>#DIV/0!</v>
      </c>
    </row>
    <row r="19" spans="1:7">
      <c r="A19" s="106">
        <v>1</v>
      </c>
      <c r="B19" s="106">
        <v>4</v>
      </c>
      <c r="C19" s="107">
        <v>12000</v>
      </c>
      <c r="D19" s="125" t="e">
        <f t="shared" si="3"/>
        <v>#DIV/0!</v>
      </c>
      <c r="E19" s="109" t="e">
        <f>'Table of Proposed Rates-Page 6'!$C$7*C19/1000</f>
        <v>#DIV/0!</v>
      </c>
      <c r="F19" s="124" t="e">
        <f>'Table of Proposed Rates-Page 6'!$C$10*C19/1000</f>
        <v>#DIV/0!</v>
      </c>
      <c r="G19" s="126" t="e">
        <f t="shared" si="2"/>
        <v>#DIV/0!</v>
      </c>
    </row>
    <row r="20" spans="1:7">
      <c r="A20" s="111">
        <v>1.25</v>
      </c>
      <c r="B20" s="106">
        <v>10</v>
      </c>
      <c r="C20" s="107">
        <v>30000</v>
      </c>
      <c r="D20" s="125" t="e">
        <f t="shared" si="3"/>
        <v>#DIV/0!</v>
      </c>
      <c r="E20" s="109" t="e">
        <f>('Table of Proposed Rates-Page 6'!$C$7*'Overview-Page 1'!$G$35/1000)+('Table of Proposed Rates-Page 6'!$C$8*(C20-'Overview-Page 1'!$G$35)/1000)</f>
        <v>#DIV/0!</v>
      </c>
      <c r="F20" s="124" t="e">
        <f>'Table of Proposed Rates-Page 6'!$C$10*C20/1000</f>
        <v>#DIV/0!</v>
      </c>
      <c r="G20" s="126" t="e">
        <f t="shared" si="2"/>
        <v>#DIV/0!</v>
      </c>
    </row>
    <row r="21" spans="1:7">
      <c r="A21" s="106">
        <v>2</v>
      </c>
      <c r="B21" s="106">
        <v>25</v>
      </c>
      <c r="C21" s="107">
        <v>75000</v>
      </c>
      <c r="D21" s="125" t="e">
        <f t="shared" si="3"/>
        <v>#DIV/0!</v>
      </c>
      <c r="E21" s="109" t="e">
        <f>('Table of Proposed Rates-Page 6'!$C$7*'Overview-Page 1'!$G$35/1000)+('Table of Proposed Rates-Page 6'!$C$8*(C21-'Overview-Page 1'!$G$35)/1000)</f>
        <v>#DIV/0!</v>
      </c>
      <c r="F21" s="124" t="e">
        <f>'Table of Proposed Rates-Page 6'!$C$10*C21/1000</f>
        <v>#DIV/0!</v>
      </c>
      <c r="G21" s="126" t="e">
        <f t="shared" si="2"/>
        <v>#DIV/0!</v>
      </c>
    </row>
    <row r="22" spans="1:7">
      <c r="A22" s="115">
        <v>3</v>
      </c>
      <c r="B22" s="114">
        <v>45</v>
      </c>
      <c r="C22" s="113">
        <v>135000</v>
      </c>
      <c r="D22" s="125" t="e">
        <f t="shared" si="3"/>
        <v>#DIV/0!</v>
      </c>
      <c r="E22" s="109" t="e">
        <f>('Table of Proposed Rates-Page 6'!$C$7*'Overview-Page 1'!$G$35/1000)+('Table of Proposed Rates-Page 6'!$C$8*('Overview-Page 1'!$G$36-'Overview-Page 1'!$G$35)/1000+(C22-'Overview-Page 1'!$G$36)/1000*'Table of Proposed Rates-Page 6'!$C$9)</f>
        <v>#DIV/0!</v>
      </c>
      <c r="F22" s="124" t="e">
        <f>'Table of Proposed Rates-Page 6'!$C$10*C22/1000</f>
        <v>#DIV/0!</v>
      </c>
      <c r="G22" s="126" t="e">
        <f t="shared" ref="G22:G24" si="4">SUM(D22:F22)</f>
        <v>#DIV/0!</v>
      </c>
    </row>
    <row r="23" spans="1:7">
      <c r="A23" s="115">
        <v>4</v>
      </c>
      <c r="B23" s="114">
        <v>90</v>
      </c>
      <c r="C23" s="113">
        <v>270000</v>
      </c>
      <c r="D23" s="125" t="e">
        <f t="shared" si="3"/>
        <v>#DIV/0!</v>
      </c>
      <c r="E23" s="109" t="e">
        <f>('Table of Proposed Rates-Page 6'!$C$7*'Overview-Page 1'!$G$35/1000)+('Table of Proposed Rates-Page 6'!$C$8*('Overview-Page 1'!$G$36-'Overview-Page 1'!$G$35)/1000+(C23-'Overview-Page 1'!$G$36)/1000*'Table of Proposed Rates-Page 6'!$C$9)</f>
        <v>#DIV/0!</v>
      </c>
      <c r="F23" s="124" t="e">
        <f>'Table of Proposed Rates-Page 6'!$C$10*C23/1000</f>
        <v>#DIV/0!</v>
      </c>
      <c r="G23" s="126" t="e">
        <f t="shared" si="4"/>
        <v>#DIV/0!</v>
      </c>
    </row>
    <row r="24" spans="1:7">
      <c r="A24" s="115">
        <v>6</v>
      </c>
      <c r="B24" s="114">
        <v>170</v>
      </c>
      <c r="C24" s="113">
        <v>510000</v>
      </c>
      <c r="D24" s="125" t="e">
        <f t="shared" si="3"/>
        <v>#DIV/0!</v>
      </c>
      <c r="E24" s="109" t="e">
        <f>('Table of Proposed Rates-Page 6'!$C$7*'Overview-Page 1'!$G$35/1000)+('Table of Proposed Rates-Page 6'!$C$8*('Overview-Page 1'!$G$36-'Overview-Page 1'!$G$35)/1000+(C24-'Overview-Page 1'!$G$36)/1000*'Table of Proposed Rates-Page 6'!$C$9)</f>
        <v>#DIV/0!</v>
      </c>
      <c r="F24" s="124" t="e">
        <f>'Table of Proposed Rates-Page 6'!$C$10*C24/1000</f>
        <v>#DIV/0!</v>
      </c>
      <c r="G24" s="126" t="e">
        <f t="shared" si="4"/>
        <v>#DIV/0!</v>
      </c>
    </row>
    <row r="26" spans="1:7">
      <c r="A26" s="112" t="s">
        <v>150</v>
      </c>
      <c r="B26" s="30"/>
      <c r="C26" s="30"/>
      <c r="D26" s="30"/>
      <c r="E26" s="30"/>
      <c r="F26" s="30"/>
      <c r="G26" s="30"/>
    </row>
    <row r="27" spans="1:7" ht="45">
      <c r="A27" s="102" t="s">
        <v>142</v>
      </c>
      <c r="B27" s="102" t="s">
        <v>143</v>
      </c>
      <c r="C27" s="102" t="s">
        <v>144</v>
      </c>
      <c r="D27" s="103" t="s">
        <v>145</v>
      </c>
      <c r="E27" s="104" t="s">
        <v>120</v>
      </c>
      <c r="F27" s="104" t="s">
        <v>29</v>
      </c>
      <c r="G27" s="102" t="s">
        <v>146</v>
      </c>
    </row>
    <row r="28" spans="1:7">
      <c r="A28" s="105" t="s">
        <v>147</v>
      </c>
      <c r="B28" s="106">
        <v>1</v>
      </c>
      <c r="C28" s="107">
        <v>3000</v>
      </c>
      <c r="D28" s="125" t="e">
        <f>'Table of Proposed Rates-Page 6'!E5</f>
        <v>#DIV/0!</v>
      </c>
      <c r="E28" s="124" t="e">
        <f>'Table of Proposed Rates-Page 6'!$E$7*C28/1000</f>
        <v>#DIV/0!</v>
      </c>
      <c r="F28" s="124" t="e">
        <f>'Table of Proposed Rates-Page 6'!$E$10*C28/1000</f>
        <v>#DIV/0!</v>
      </c>
      <c r="G28" s="126" t="e">
        <f t="shared" ref="G28:G32" si="5">SUM(D28:F28)</f>
        <v>#DIV/0!</v>
      </c>
    </row>
    <row r="29" spans="1:7">
      <c r="A29" s="105" t="s">
        <v>148</v>
      </c>
      <c r="B29" s="106">
        <v>2</v>
      </c>
      <c r="C29" s="107">
        <v>6000</v>
      </c>
      <c r="D29" s="125" t="e">
        <f t="shared" ref="D29:D35" si="6">D28</f>
        <v>#DIV/0!</v>
      </c>
      <c r="E29" s="124" t="e">
        <f>'Table of Proposed Rates-Page 6'!$E$7*C29/1000</f>
        <v>#DIV/0!</v>
      </c>
      <c r="F29" s="124" t="e">
        <f>'Table of Proposed Rates-Page 6'!$E$10*C29/1000</f>
        <v>#DIV/0!</v>
      </c>
      <c r="G29" s="126" t="e">
        <f t="shared" si="5"/>
        <v>#DIV/0!</v>
      </c>
    </row>
    <row r="30" spans="1:7">
      <c r="A30" s="106">
        <v>1</v>
      </c>
      <c r="B30" s="106">
        <v>4</v>
      </c>
      <c r="C30" s="107">
        <v>12000</v>
      </c>
      <c r="D30" s="125" t="e">
        <f t="shared" si="6"/>
        <v>#DIV/0!</v>
      </c>
      <c r="E30" s="124" t="e">
        <f>'Table of Proposed Rates-Page 6'!$E$7*C30/1000</f>
        <v>#DIV/0!</v>
      </c>
      <c r="F30" s="124" t="e">
        <f>'Table of Proposed Rates-Page 6'!$E$10*C30/1000</f>
        <v>#DIV/0!</v>
      </c>
      <c r="G30" s="126" t="e">
        <f t="shared" si="5"/>
        <v>#DIV/0!</v>
      </c>
    </row>
    <row r="31" spans="1:7">
      <c r="A31" s="111">
        <v>1.25</v>
      </c>
      <c r="B31" s="106">
        <v>10</v>
      </c>
      <c r="C31" s="107">
        <v>30000</v>
      </c>
      <c r="D31" s="125" t="e">
        <f t="shared" si="6"/>
        <v>#DIV/0!</v>
      </c>
      <c r="E31" s="109" t="e">
        <f>('Table of Proposed Rates-Page 6'!$E$7*'Overview-Page 1'!$G$35/1000)+('Table of Proposed Rates-Page 6'!$E$8*(C31-'Overview-Page 1'!$G$35)/1000)</f>
        <v>#DIV/0!</v>
      </c>
      <c r="F31" s="124" t="e">
        <f>'Table of Proposed Rates-Page 6'!$E$10*C31/1000</f>
        <v>#DIV/0!</v>
      </c>
      <c r="G31" s="126" t="e">
        <f t="shared" si="5"/>
        <v>#DIV/0!</v>
      </c>
    </row>
    <row r="32" spans="1:7">
      <c r="A32" s="106">
        <v>2</v>
      </c>
      <c r="B32" s="106">
        <v>25</v>
      </c>
      <c r="C32" s="107">
        <v>75000</v>
      </c>
      <c r="D32" s="125" t="e">
        <f t="shared" si="6"/>
        <v>#DIV/0!</v>
      </c>
      <c r="E32" s="109" t="e">
        <f>('Table of Proposed Rates-Page 6'!$E$7*'Overview-Page 1'!$G$35/1000)+('Table of Proposed Rates-Page 6'!$E$8*(C32-'Overview-Page 1'!$G$35)/1000)</f>
        <v>#DIV/0!</v>
      </c>
      <c r="F32" s="124" t="e">
        <f>'Table of Proposed Rates-Page 6'!$E$10*C32/1000</f>
        <v>#DIV/0!</v>
      </c>
      <c r="G32" s="126" t="e">
        <f t="shared" si="5"/>
        <v>#DIV/0!</v>
      </c>
    </row>
    <row r="33" spans="1:7">
      <c r="A33" s="115">
        <v>3</v>
      </c>
      <c r="B33" s="114">
        <v>45</v>
      </c>
      <c r="C33" s="113">
        <v>135000</v>
      </c>
      <c r="D33" s="125" t="e">
        <f t="shared" si="6"/>
        <v>#DIV/0!</v>
      </c>
      <c r="E33" s="109" t="e">
        <f>('Table of Proposed Rates-Page 6'!$E$7*'Overview-Page 1'!$G$35/1000)+('Table of Proposed Rates-Page 6'!$E$8*('Overview-Page 1'!$G$36-'Overview-Page 1'!$G$35)/1000+(C33-'Overview-Page 1'!$G$36)/1000*'Table of Proposed Rates-Page 6'!$E$9)</f>
        <v>#DIV/0!</v>
      </c>
      <c r="F33" s="124" t="e">
        <f>'Table of Proposed Rates-Page 6'!$E$10*C33/1000</f>
        <v>#DIV/0!</v>
      </c>
      <c r="G33" s="126" t="e">
        <f t="shared" ref="G33:G35" si="7">SUM(D33:F33)</f>
        <v>#DIV/0!</v>
      </c>
    </row>
    <row r="34" spans="1:7">
      <c r="A34" s="115">
        <v>4</v>
      </c>
      <c r="B34" s="114">
        <v>90</v>
      </c>
      <c r="C34" s="113">
        <v>270000</v>
      </c>
      <c r="D34" s="125" t="e">
        <f t="shared" si="6"/>
        <v>#DIV/0!</v>
      </c>
      <c r="E34" s="109" t="e">
        <f>('Table of Proposed Rates-Page 6'!$E$7*'Overview-Page 1'!$G$35/1000)+('Table of Proposed Rates-Page 6'!$E$8*('Overview-Page 1'!$G$36-'Overview-Page 1'!$G$35)/1000+(C34-'Overview-Page 1'!$G$36)/1000*'Table of Proposed Rates-Page 6'!$E$9)</f>
        <v>#DIV/0!</v>
      </c>
      <c r="F34" s="124" t="e">
        <f>'Table of Proposed Rates-Page 6'!$E$10*C34/1000</f>
        <v>#DIV/0!</v>
      </c>
      <c r="G34" s="126" t="e">
        <f t="shared" si="7"/>
        <v>#DIV/0!</v>
      </c>
    </row>
    <row r="35" spans="1:7">
      <c r="A35" s="115">
        <v>6</v>
      </c>
      <c r="B35" s="114">
        <v>170</v>
      </c>
      <c r="C35" s="113">
        <v>510000</v>
      </c>
      <c r="D35" s="125" t="e">
        <f t="shared" si="6"/>
        <v>#DIV/0!</v>
      </c>
      <c r="E35" s="109" t="e">
        <f>('Table of Proposed Rates-Page 6'!$E$7*'Overview-Page 1'!$G$35/1000)+('Table of Proposed Rates-Page 6'!$E$8*('Overview-Page 1'!$G$36-'Overview-Page 1'!$G$35)/1000+(C35-'Overview-Page 1'!$G$36)/1000*'Table of Proposed Rates-Page 6'!$E$9)</f>
        <v>#DIV/0!</v>
      </c>
      <c r="F35" s="124" t="e">
        <f>'Table of Proposed Rates-Page 6'!$E$10*C35/1000</f>
        <v>#DIV/0!</v>
      </c>
      <c r="G35" s="126" t="e">
        <f t="shared" si="7"/>
        <v>#DIV/0!</v>
      </c>
    </row>
    <row r="38" spans="1:7">
      <c r="A38" s="112" t="s">
        <v>151</v>
      </c>
      <c r="B38" s="30"/>
      <c r="C38" s="30"/>
      <c r="D38" s="30"/>
      <c r="E38" s="30"/>
      <c r="F38" s="30"/>
      <c r="G38" s="30"/>
    </row>
    <row r="39" spans="1:7" ht="45">
      <c r="A39" s="102" t="s">
        <v>142</v>
      </c>
      <c r="B39" s="102" t="s">
        <v>143</v>
      </c>
      <c r="C39" s="102" t="s">
        <v>144</v>
      </c>
      <c r="D39" s="103" t="s">
        <v>145</v>
      </c>
      <c r="E39" s="104" t="s">
        <v>120</v>
      </c>
      <c r="F39" s="104" t="s">
        <v>29</v>
      </c>
      <c r="G39" s="102" t="s">
        <v>146</v>
      </c>
    </row>
    <row r="40" spans="1:7">
      <c r="A40" s="105" t="s">
        <v>147</v>
      </c>
      <c r="B40" s="106">
        <v>1</v>
      </c>
      <c r="C40" s="107">
        <v>3000</v>
      </c>
      <c r="D40" s="125" t="e">
        <f>'Table of Proposed Rates-Page 6'!G5</f>
        <v>#DIV/0!</v>
      </c>
      <c r="E40" s="124" t="e">
        <f>'Table of Proposed Rates-Page 6'!$G$7*C40/1000</f>
        <v>#DIV/0!</v>
      </c>
      <c r="F40" s="124" t="e">
        <f>'Table of Proposed Rates-Page 6'!$G$10*C40/1000</f>
        <v>#DIV/0!</v>
      </c>
      <c r="G40" s="126" t="e">
        <f>SUM(D40:E40)</f>
        <v>#DIV/0!</v>
      </c>
    </row>
    <row r="41" spans="1:7">
      <c r="A41" s="105" t="s">
        <v>148</v>
      </c>
      <c r="B41" s="106">
        <v>2</v>
      </c>
      <c r="C41" s="107">
        <v>6000</v>
      </c>
      <c r="D41" s="125" t="e">
        <f>D40</f>
        <v>#DIV/0!</v>
      </c>
      <c r="E41" s="124" t="e">
        <f>'Table of Proposed Rates-Page 6'!$G$7*C41/1000</f>
        <v>#DIV/0!</v>
      </c>
      <c r="F41" s="124" t="e">
        <f>'Table of Proposed Rates-Page 6'!$G$10*C41/1000</f>
        <v>#DIV/0!</v>
      </c>
      <c r="G41" s="126" t="e">
        <f t="shared" ref="G41:G47" si="8">SUM(D41:F41)</f>
        <v>#DIV/0!</v>
      </c>
    </row>
    <row r="42" spans="1:7">
      <c r="A42" s="106">
        <v>1</v>
      </c>
      <c r="B42" s="106">
        <v>4</v>
      </c>
      <c r="C42" s="107">
        <v>12000</v>
      </c>
      <c r="D42" s="125" t="e">
        <f t="shared" ref="D42:D47" si="9">D41</f>
        <v>#DIV/0!</v>
      </c>
      <c r="E42" s="124" t="e">
        <f>'Table of Proposed Rates-Page 6'!$G$7*C42/1000</f>
        <v>#DIV/0!</v>
      </c>
      <c r="F42" s="124" t="e">
        <f>'Table of Proposed Rates-Page 6'!$G$10*C42/1000</f>
        <v>#DIV/0!</v>
      </c>
      <c r="G42" s="126" t="e">
        <f t="shared" si="8"/>
        <v>#DIV/0!</v>
      </c>
    </row>
    <row r="43" spans="1:7">
      <c r="A43" s="111">
        <v>1.25</v>
      </c>
      <c r="B43" s="106">
        <v>10</v>
      </c>
      <c r="C43" s="107">
        <v>30000</v>
      </c>
      <c r="D43" s="125" t="e">
        <f t="shared" si="9"/>
        <v>#DIV/0!</v>
      </c>
      <c r="E43" s="109" t="e">
        <f>('Table of Proposed Rates-Page 6'!$G$7*'Overview-Page 1'!$G$35/1000)+('Table of Proposed Rates-Page 6'!$G$8*(C43-'Overview-Page 1'!$G$35)/1000)</f>
        <v>#DIV/0!</v>
      </c>
      <c r="F43" s="124" t="e">
        <f>'Table of Proposed Rates-Page 6'!$G$10*C43/1000</f>
        <v>#DIV/0!</v>
      </c>
      <c r="G43" s="126" t="e">
        <f t="shared" si="8"/>
        <v>#DIV/0!</v>
      </c>
    </row>
    <row r="44" spans="1:7">
      <c r="A44" s="106">
        <v>2</v>
      </c>
      <c r="B44" s="106">
        <v>25</v>
      </c>
      <c r="C44" s="107">
        <v>75000</v>
      </c>
      <c r="D44" s="125" t="e">
        <f t="shared" si="9"/>
        <v>#DIV/0!</v>
      </c>
      <c r="E44" s="109" t="e">
        <f>('Table of Proposed Rates-Page 6'!$G$7*'Overview-Page 1'!$G$35/1000)+('Table of Proposed Rates-Page 6'!$G$8*(C44-'Overview-Page 1'!$G$35)/1000)</f>
        <v>#DIV/0!</v>
      </c>
      <c r="F44" s="124" t="e">
        <f>'Table of Proposed Rates-Page 6'!$G$10*C44/1000</f>
        <v>#DIV/0!</v>
      </c>
      <c r="G44" s="126" t="e">
        <f t="shared" si="8"/>
        <v>#DIV/0!</v>
      </c>
    </row>
    <row r="45" spans="1:7">
      <c r="A45" s="115">
        <v>3</v>
      </c>
      <c r="B45" s="114">
        <v>45</v>
      </c>
      <c r="C45" s="113">
        <v>135000</v>
      </c>
      <c r="D45" s="125" t="e">
        <f t="shared" si="9"/>
        <v>#DIV/0!</v>
      </c>
      <c r="E45" s="109" t="e">
        <f>('Table of Proposed Rates-Page 6'!$G$7*'Overview-Page 1'!$G$35/1000)+('Table of Proposed Rates-Page 6'!$G$8*('Overview-Page 1'!$G$36-'Overview-Page 1'!$G$35)/1000+(C45-'Overview-Page 1'!$G$36)/1000*'Table of Proposed Rates-Page 6'!$G$9)</f>
        <v>#DIV/0!</v>
      </c>
      <c r="F45" s="124" t="e">
        <f>'Table of Proposed Rates-Page 6'!$G$10*C45/1000</f>
        <v>#DIV/0!</v>
      </c>
      <c r="G45" s="126" t="e">
        <f t="shared" si="8"/>
        <v>#DIV/0!</v>
      </c>
    </row>
    <row r="46" spans="1:7">
      <c r="A46" s="115">
        <v>4</v>
      </c>
      <c r="B46" s="114">
        <v>90</v>
      </c>
      <c r="C46" s="113">
        <v>270000</v>
      </c>
      <c r="D46" s="125" t="e">
        <f t="shared" si="9"/>
        <v>#DIV/0!</v>
      </c>
      <c r="E46" s="109" t="e">
        <f>('Table of Proposed Rates-Page 6'!$G$7*'Overview-Page 1'!$G$35/1000)+('Table of Proposed Rates-Page 6'!$G$8*('Overview-Page 1'!$G$36-'Overview-Page 1'!$G$35)/1000+(C46-'Overview-Page 1'!$G$36)/1000*'Table of Proposed Rates-Page 6'!$G$9)</f>
        <v>#DIV/0!</v>
      </c>
      <c r="F46" s="124" t="e">
        <f>'Table of Proposed Rates-Page 6'!$G$10*C46/1000</f>
        <v>#DIV/0!</v>
      </c>
      <c r="G46" s="126" t="e">
        <f t="shared" si="8"/>
        <v>#DIV/0!</v>
      </c>
    </row>
    <row r="47" spans="1:7">
      <c r="A47" s="115">
        <v>6</v>
      </c>
      <c r="B47" s="114">
        <v>170</v>
      </c>
      <c r="C47" s="113">
        <v>510000</v>
      </c>
      <c r="D47" s="125" t="e">
        <f t="shared" si="9"/>
        <v>#DIV/0!</v>
      </c>
      <c r="E47" s="109" t="e">
        <f>('Table of Proposed Rates-Page 6'!$G$7*'Overview-Page 1'!$G$35/1000)+('Table of Proposed Rates-Page 6'!$G$8*('Overview-Page 1'!$G$36-'Overview-Page 1'!$G$35)/1000+(C47-'Overview-Page 1'!$G$36)/1000*'Table of Proposed Rates-Page 6'!$G$9)</f>
        <v>#DIV/0!</v>
      </c>
      <c r="F47" s="124" t="e">
        <f>'Table of Proposed Rates-Page 6'!$G$10*C47/1000</f>
        <v>#DIV/0!</v>
      </c>
      <c r="G47" s="126" t="e">
        <f t="shared" si="8"/>
        <v>#DIV/0!</v>
      </c>
    </row>
    <row r="50" spans="6:7">
      <c r="F50" s="276" t="s">
        <v>314</v>
      </c>
      <c r="G50" s="276"/>
    </row>
  </sheetData>
  <mergeCells count="2">
    <mergeCell ref="F1:G1"/>
    <mergeCell ref="F50:G50"/>
  </mergeCells>
  <pageMargins left="0.70866141732283472" right="0.70866141732283472" top="0.74803149606299213" bottom="0.74803149606299213" header="0.31496062992125984" footer="0.31496062992125984"/>
  <pageSetup paperSize="5" orientation="portrait" r:id="rId1"/>
</worksheet>
</file>

<file path=xl/worksheets/sheet9.xml><?xml version="1.0" encoding="utf-8"?>
<worksheet xmlns="http://schemas.openxmlformats.org/spreadsheetml/2006/main" xmlns:r="http://schemas.openxmlformats.org/officeDocument/2006/relationships">
  <dimension ref="A1:E25"/>
  <sheetViews>
    <sheetView workbookViewId="0">
      <selection activeCell="D25" sqref="D25:E25"/>
    </sheetView>
  </sheetViews>
  <sheetFormatPr defaultRowHeight="15"/>
  <cols>
    <col min="1" max="1" width="6.28515625" customWidth="1"/>
    <col min="2" max="2" width="35.85546875" customWidth="1"/>
    <col min="3" max="5" width="13.42578125" customWidth="1"/>
  </cols>
  <sheetData>
    <row r="1" spans="1:5">
      <c r="A1" s="314" t="s">
        <v>289</v>
      </c>
      <c r="B1" s="314"/>
      <c r="D1" s="315" t="s">
        <v>296</v>
      </c>
      <c r="E1" s="315"/>
    </row>
    <row r="3" spans="1:5">
      <c r="A3" s="88"/>
      <c r="B3" s="88"/>
      <c r="C3" s="154">
        <f>'WCS- Page 2'!F11</f>
        <v>1</v>
      </c>
      <c r="D3" s="198">
        <f>'WCS- Page 2'!G11</f>
        <v>2</v>
      </c>
      <c r="E3" s="198">
        <f>'WCS- Page 2'!H11</f>
        <v>3</v>
      </c>
    </row>
    <row r="4" spans="1:5">
      <c r="A4" s="88" t="s">
        <v>152</v>
      </c>
      <c r="B4" s="88"/>
      <c r="C4" s="88"/>
      <c r="D4" s="88"/>
      <c r="E4" s="88"/>
    </row>
    <row r="5" spans="1:5">
      <c r="A5" s="88"/>
      <c r="B5" s="88" t="s">
        <v>153</v>
      </c>
      <c r="C5" s="146">
        <f>'Financial Projections-Page 3'!F21</f>
        <v>0</v>
      </c>
      <c r="D5" s="146">
        <f>'Financial Projections-Page 3'!G21</f>
        <v>0</v>
      </c>
      <c r="E5" s="146">
        <f>'Financial Projections-Page 3'!H21</f>
        <v>0</v>
      </c>
    </row>
    <row r="6" spans="1:5">
      <c r="A6" s="88"/>
      <c r="B6" s="88" t="s">
        <v>120</v>
      </c>
      <c r="C6" s="146">
        <f>'Financial Projections-Page 3'!F65</f>
        <v>0</v>
      </c>
      <c r="D6" s="146">
        <f>'Financial Projections-Page 3'!G65</f>
        <v>0</v>
      </c>
      <c r="E6" s="146">
        <f>'Financial Projections-Page 3'!H65</f>
        <v>0</v>
      </c>
    </row>
    <row r="7" spans="1:5">
      <c r="A7" s="88"/>
      <c r="B7" s="88" t="s">
        <v>29</v>
      </c>
      <c r="C7" s="146">
        <f>'Financial Projections-Page 3'!F91</f>
        <v>0</v>
      </c>
      <c r="D7" s="146">
        <f>'Financial Projections-Page 3'!G91</f>
        <v>0</v>
      </c>
      <c r="E7" s="146">
        <f>'Financial Projections-Page 3'!H91</f>
        <v>0</v>
      </c>
    </row>
    <row r="8" spans="1:5">
      <c r="A8" s="165" t="s">
        <v>44</v>
      </c>
      <c r="B8" s="165"/>
      <c r="C8" s="193">
        <f>SUM(C5:C7)</f>
        <v>0</v>
      </c>
      <c r="D8" s="193">
        <f t="shared" ref="D8:E8" si="0">SUM(D5:D7)</f>
        <v>0</v>
      </c>
      <c r="E8" s="193">
        <f t="shared" si="0"/>
        <v>0</v>
      </c>
    </row>
    <row r="9" spans="1:5">
      <c r="A9" s="88"/>
      <c r="B9" s="88"/>
      <c r="C9" s="146"/>
      <c r="D9" s="146"/>
      <c r="E9" s="146"/>
    </row>
    <row r="10" spans="1:5">
      <c r="A10" s="88" t="s">
        <v>154</v>
      </c>
      <c r="B10" s="88"/>
      <c r="C10" s="146"/>
      <c r="D10" s="146"/>
      <c r="E10" s="146"/>
    </row>
    <row r="11" spans="1:5">
      <c r="A11" s="88"/>
      <c r="B11" s="88" t="s">
        <v>155</v>
      </c>
      <c r="C11" s="123" t="e">
        <f>'Table of Proposed Rates-Page 6'!C5*4*'Overview-Page 1'!H10</f>
        <v>#DIV/0!</v>
      </c>
      <c r="D11" s="123" t="e">
        <f>'Table of Proposed Rates-Page 6'!E5*4*'Overview-Page 1'!I10</f>
        <v>#DIV/0!</v>
      </c>
      <c r="E11" s="123" t="e">
        <f>'Table of Proposed Rates-Page 6'!G5*4*'Overview-Page 1'!J10</f>
        <v>#DIV/0!</v>
      </c>
    </row>
    <row r="12" spans="1:5">
      <c r="A12" s="88"/>
      <c r="B12" s="88" t="s">
        <v>156</v>
      </c>
      <c r="C12" s="123" t="e">
        <f>'Rate Calculator-Page 5'!C20</f>
        <v>#DIV/0!</v>
      </c>
      <c r="D12" s="123" t="e">
        <f>'Rate Calculator-Page 5'!D20</f>
        <v>#DIV/0!</v>
      </c>
      <c r="E12" s="123" t="e">
        <f>'Rate Calculator-Page 5'!E20</f>
        <v>#DIV/0!</v>
      </c>
    </row>
    <row r="13" spans="1:5">
      <c r="A13" s="88"/>
      <c r="B13" s="88" t="s">
        <v>220</v>
      </c>
      <c r="C13" s="123" t="e">
        <f>'Table of Proposed Rates-Page 6'!C7*'Overview-Page 1'!H37/1000</f>
        <v>#DIV/0!</v>
      </c>
      <c r="D13" s="123" t="e">
        <f>'Table of Proposed Rates-Page 6'!E7*'Overview-Page 1'!I37/1000</f>
        <v>#DIV/0!</v>
      </c>
      <c r="E13" s="123" t="e">
        <f>'Table of Proposed Rates-Page 6'!G7*'Overview-Page 1'!J37/1000</f>
        <v>#DIV/0!</v>
      </c>
    </row>
    <row r="14" spans="1:5">
      <c r="A14" s="88"/>
      <c r="B14" s="88" t="s">
        <v>221</v>
      </c>
      <c r="C14" s="123" t="e">
        <f>'Table of Proposed Rates-Page 6'!C8*'Overview-Page 1'!H38/1000</f>
        <v>#REF!</v>
      </c>
      <c r="D14" s="123" t="e">
        <f>'Table of Proposed Rates-Page 6'!E8*'Overview-Page 1'!I38/1000</f>
        <v>#REF!</v>
      </c>
      <c r="E14" s="123" t="e">
        <f>'Table of Proposed Rates-Page 6'!G8*'Overview-Page 1'!J38/1000</f>
        <v>#REF!</v>
      </c>
    </row>
    <row r="15" spans="1:5">
      <c r="A15" s="88"/>
      <c r="B15" s="88" t="s">
        <v>239</v>
      </c>
      <c r="C15" s="123" t="e">
        <f>'Table of Proposed Rates-Page 6'!C9*'Overview-Page 1'!H39/1000</f>
        <v>#REF!</v>
      </c>
      <c r="D15" s="123" t="e">
        <f>'Table of Proposed Rates-Page 6'!E9*'Overview-Page 1'!I39/1000</f>
        <v>#REF!</v>
      </c>
      <c r="E15" s="123" t="e">
        <f>'Table of Proposed Rates-Page 6'!G9*'Overview-Page 1'!J39/1000</f>
        <v>#REF!</v>
      </c>
    </row>
    <row r="16" spans="1:5">
      <c r="A16" s="88"/>
      <c r="B16" s="88" t="s">
        <v>157</v>
      </c>
      <c r="C16" s="123" t="e">
        <f>'Table of Proposed Rates-Page 6'!C10*'Overview-Page 1'!H52/1000</f>
        <v>#DIV/0!</v>
      </c>
      <c r="D16" s="123" t="e">
        <f>'Table of Proposed Rates-Page 6'!E10*'Overview-Page 1'!I52/1000</f>
        <v>#DIV/0!</v>
      </c>
      <c r="E16" s="123" t="e">
        <f>'Table of Proposed Rates-Page 6'!G10*'Overview-Page 1'!J52/1000</f>
        <v>#DIV/0!</v>
      </c>
    </row>
    <row r="17" spans="1:5">
      <c r="A17" s="167" t="s">
        <v>44</v>
      </c>
      <c r="B17" s="167"/>
      <c r="C17" s="194" t="e">
        <f>SUM(C11:C16)</f>
        <v>#DIV/0!</v>
      </c>
      <c r="D17" s="194" t="e">
        <f t="shared" ref="D17:E17" si="1">SUM(D11:D16)</f>
        <v>#DIV/0!</v>
      </c>
      <c r="E17" s="194" t="e">
        <f t="shared" si="1"/>
        <v>#DIV/0!</v>
      </c>
    </row>
    <row r="18" spans="1:5">
      <c r="A18" s="88"/>
      <c r="B18" s="88"/>
      <c r="C18" s="123"/>
      <c r="D18" s="123"/>
      <c r="E18" s="123"/>
    </row>
    <row r="19" spans="1:5">
      <c r="A19" s="167" t="s">
        <v>158</v>
      </c>
      <c r="B19" s="167"/>
      <c r="C19" s="194" t="e">
        <f>C17-C8</f>
        <v>#DIV/0!</v>
      </c>
      <c r="D19" s="194" t="e">
        <f t="shared" ref="D19:E19" si="2">D17-D8</f>
        <v>#DIV/0!</v>
      </c>
      <c r="E19" s="194" t="e">
        <f t="shared" si="2"/>
        <v>#DIV/0!</v>
      </c>
    </row>
    <row r="25" spans="1:5">
      <c r="D25" s="276" t="s">
        <v>314</v>
      </c>
      <c r="E25" s="276"/>
    </row>
  </sheetData>
  <mergeCells count="3">
    <mergeCell ref="A1:B1"/>
    <mergeCell ref="D1:E1"/>
    <mergeCell ref="D25:E25"/>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Overview-Page 1</vt:lpstr>
      <vt:lpstr>WCS- Page 2</vt:lpstr>
      <vt:lpstr>Financial Projections-Page 3</vt:lpstr>
      <vt:lpstr>Explanations-Page 4</vt:lpstr>
      <vt:lpstr>Rate Calculator-Page 5</vt:lpstr>
      <vt:lpstr>Table of Proposed Rates-Page 6</vt:lpstr>
      <vt:lpstr>Minimum Quarterly-Page 7</vt:lpstr>
      <vt:lpstr>Proof of Revenue-Page 8</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2014-02-10T16:59:07Z</cp:lastPrinted>
  <dcterms:created xsi:type="dcterms:W3CDTF">2012-03-16T13:54:22Z</dcterms:created>
  <dcterms:modified xsi:type="dcterms:W3CDTF">2016-06-03T15:10:47Z</dcterms:modified>
</cp:coreProperties>
</file>